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activeTab="2"/>
  </bookViews>
  <sheets>
    <sheet name="Kryci list" sheetId="1" r:id="rId1"/>
    <sheet name="Rekapitulacia" sheetId="2" r:id="rId2"/>
    <sheet name="Prehlad" sheetId="3" r:id="rId3"/>
  </sheets>
  <definedNames>
    <definedName name="_xlnm._FilterDatabase" hidden="1">#REF!</definedName>
    <definedName name="fakt1R">#REF!</definedName>
    <definedName name="_xlnm.Print_Titles" localSheetId="2">Prehlad!$8:$11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24519"/>
</workbook>
</file>

<file path=xl/calcChain.xml><?xml version="1.0" encoding="utf-8"?>
<calcChain xmlns="http://schemas.openxmlformats.org/spreadsheetml/2006/main">
  <c r="F1" i="1"/>
  <c r="J13"/>
  <c r="J14"/>
  <c r="F17"/>
  <c r="F18"/>
  <c r="F19"/>
  <c r="J20"/>
  <c r="F26"/>
  <c r="I30"/>
  <c r="J30" s="1"/>
  <c r="D8" i="3"/>
  <c r="H15"/>
  <c r="J15"/>
  <c r="L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I29"/>
  <c r="I35" s="1"/>
  <c r="J29"/>
  <c r="L29"/>
  <c r="L35" s="1"/>
  <c r="H30"/>
  <c r="J30"/>
  <c r="H31"/>
  <c r="J31"/>
  <c r="H32"/>
  <c r="J32"/>
  <c r="H33"/>
  <c r="J33"/>
  <c r="H34"/>
  <c r="J34"/>
  <c r="N35"/>
  <c r="N72" s="1"/>
  <c r="W35"/>
  <c r="H38"/>
  <c r="H39" s="1"/>
  <c r="B13" i="2" s="1"/>
  <c r="J38" i="3"/>
  <c r="J39" s="1"/>
  <c r="D13" i="2" s="1"/>
  <c r="I39" i="3"/>
  <c r="L39"/>
  <c r="N39"/>
  <c r="W39"/>
  <c r="H42"/>
  <c r="J42"/>
  <c r="L42"/>
  <c r="H43"/>
  <c r="J43"/>
  <c r="L43"/>
  <c r="H44"/>
  <c r="J44"/>
  <c r="L44"/>
  <c r="H45"/>
  <c r="J45"/>
  <c r="H46"/>
  <c r="J46"/>
  <c r="L46"/>
  <c r="H47"/>
  <c r="J47"/>
  <c r="L47"/>
  <c r="H48"/>
  <c r="J48"/>
  <c r="L48"/>
  <c r="H49"/>
  <c r="J49"/>
  <c r="L49"/>
  <c r="I50"/>
  <c r="J50"/>
  <c r="L50"/>
  <c r="I51"/>
  <c r="J51"/>
  <c r="L51"/>
  <c r="L52"/>
  <c r="N52"/>
  <c r="W52"/>
  <c r="H55"/>
  <c r="H57" s="1"/>
  <c r="B15" i="2" s="1"/>
  <c r="J55" i="3"/>
  <c r="L55"/>
  <c r="I56"/>
  <c r="I57" s="1"/>
  <c r="C15" i="2" s="1"/>
  <c r="J56" i="3"/>
  <c r="L56"/>
  <c r="L57" s="1"/>
  <c r="E15" i="2" s="1"/>
  <c r="N57" i="3"/>
  <c r="F15" i="2" s="1"/>
  <c r="W57" i="3"/>
  <c r="I60"/>
  <c r="J60"/>
  <c r="L60"/>
  <c r="L70" s="1"/>
  <c r="E16" i="2" s="1"/>
  <c r="H61" i="3"/>
  <c r="J61"/>
  <c r="L61"/>
  <c r="I62"/>
  <c r="J62"/>
  <c r="L62"/>
  <c r="H63"/>
  <c r="J63"/>
  <c r="L63"/>
  <c r="I64"/>
  <c r="J64"/>
  <c r="L64"/>
  <c r="H65"/>
  <c r="J65"/>
  <c r="L65"/>
  <c r="H66"/>
  <c r="J66"/>
  <c r="L66"/>
  <c r="H67"/>
  <c r="J67"/>
  <c r="L67"/>
  <c r="H68"/>
  <c r="J68"/>
  <c r="L68"/>
  <c r="H69"/>
  <c r="J69"/>
  <c r="N70"/>
  <c r="F16" i="2" s="1"/>
  <c r="W70" i="3"/>
  <c r="W72"/>
  <c r="W83" s="1"/>
  <c r="G23" i="2" s="1"/>
  <c r="H76" i="3"/>
  <c r="J76"/>
  <c r="H77"/>
  <c r="J77"/>
  <c r="H78"/>
  <c r="J78"/>
  <c r="H79"/>
  <c r="H81" s="1"/>
  <c r="B20" i="2" s="1"/>
  <c r="I79" i="3"/>
  <c r="J79"/>
  <c r="E79" s="1"/>
  <c r="L79"/>
  <c r="N79"/>
  <c r="N81" s="1"/>
  <c r="F20" i="2" s="1"/>
  <c r="W79" i="3"/>
  <c r="I81"/>
  <c r="L81"/>
  <c r="W81"/>
  <c r="B8" i="2"/>
  <c r="G12"/>
  <c r="C13"/>
  <c r="E13"/>
  <c r="F13"/>
  <c r="G13"/>
  <c r="E14"/>
  <c r="F14"/>
  <c r="G14"/>
  <c r="G15"/>
  <c r="G16"/>
  <c r="G17"/>
  <c r="C19"/>
  <c r="E19"/>
  <c r="G19"/>
  <c r="C20"/>
  <c r="E20"/>
  <c r="G20"/>
  <c r="I52" i="3" l="1"/>
  <c r="C14" i="2" s="1"/>
  <c r="H35" i="3"/>
  <c r="B12" i="2" s="1"/>
  <c r="H70" i="3"/>
  <c r="B16" i="2" s="1"/>
  <c r="J70" i="3"/>
  <c r="E70" s="1"/>
  <c r="J57"/>
  <c r="E57" s="1"/>
  <c r="J35"/>
  <c r="E35" s="1"/>
  <c r="E39"/>
  <c r="I70"/>
  <c r="C16" i="2" s="1"/>
  <c r="H52" i="3"/>
  <c r="B14" i="2" s="1"/>
  <c r="J52" i="3"/>
  <c r="E52" s="1"/>
  <c r="F17" i="2"/>
  <c r="N83" i="3"/>
  <c r="F23" i="2" s="1"/>
  <c r="L72" i="3"/>
  <c r="E12" i="2"/>
  <c r="I72" i="3"/>
  <c r="C12" i="2"/>
  <c r="F19"/>
  <c r="D19"/>
  <c r="B19"/>
  <c r="F12"/>
  <c r="J81" i="3"/>
  <c r="H72" l="1"/>
  <c r="B17" i="2" s="1"/>
  <c r="D16"/>
  <c r="D15"/>
  <c r="D14"/>
  <c r="D12"/>
  <c r="J72" i="3"/>
  <c r="J83" s="1"/>
  <c r="J22" i="1"/>
  <c r="J26" s="1"/>
  <c r="D20" i="2"/>
  <c r="E81" i="3"/>
  <c r="I83"/>
  <c r="C23" i="2" s="1"/>
  <c r="E16" i="1"/>
  <c r="C17" i="2"/>
  <c r="L83" i="3"/>
  <c r="E23" i="2" s="1"/>
  <c r="E17"/>
  <c r="H83" i="3" l="1"/>
  <c r="B23" i="2" s="1"/>
  <c r="D16" i="1"/>
  <c r="D20" s="1"/>
  <c r="D17" i="2"/>
  <c r="E72" i="3"/>
  <c r="E20" i="1"/>
  <c r="E83" i="3"/>
  <c r="D23" i="2"/>
  <c r="F16" i="1" l="1"/>
  <c r="F20" s="1"/>
  <c r="J28" s="1"/>
  <c r="I29" s="1"/>
  <c r="J29" s="1"/>
  <c r="J31" s="1"/>
  <c r="J12" s="1"/>
  <c r="F14" l="1"/>
  <c r="F13"/>
  <c r="F12"/>
</calcChain>
</file>

<file path=xl/sharedStrings.xml><?xml version="1.0" encoding="utf-8"?>
<sst xmlns="http://schemas.openxmlformats.org/spreadsheetml/2006/main" count="667" uniqueCount="266">
  <si>
    <t>V module</t>
  </si>
  <si>
    <t>Hlavička1</t>
  </si>
  <si>
    <t>Mena</t>
  </si>
  <si>
    <t>Hlavička2</t>
  </si>
  <si>
    <t>Obdobie</t>
  </si>
  <si>
    <t>Stavba :Brvnište Jednostranný chodník v obci Novostavba</t>
  </si>
  <si>
    <t>Miesto:</t>
  </si>
  <si>
    <t>Rozpočet</t>
  </si>
  <si>
    <t>Krycí list rozpočtu v</t>
  </si>
  <si>
    <t>EUR</t>
  </si>
  <si>
    <t>Objekt :SO 01</t>
  </si>
  <si>
    <t>JKSO :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</si>
  <si>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</si>
  <si>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</si>
  <si>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</si>
  <si>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</si>
  <si>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</si>
  <si>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</si>
  <si>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</si>
  <si>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</si>
  <si>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</si>
  <si>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</si>
  <si>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28.05.2018</t>
  </si>
  <si>
    <t>VF</t>
  </si>
  <si>
    <t>Odberateľ:</t>
  </si>
  <si>
    <t>Obec Brvnište</t>
  </si>
  <si>
    <t>IČO:</t>
  </si>
  <si>
    <t xml:space="preserve">      </t>
  </si>
  <si>
    <t>DIČ:</t>
  </si>
  <si>
    <t>Dodávateľ:</t>
  </si>
  <si>
    <t>Projektant:</t>
  </si>
  <si>
    <t>PRO RODAS s.r.o. B.Bystrica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</si>
  <si>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</si>
  <si>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</si>
  <si>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</si>
  <si>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</si>
  <si>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</si>
  <si>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</si>
  <si>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</si>
  <si>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</si>
  <si>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</si>
  <si>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</si>
  <si>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</si>
  <si>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</si>
  <si>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</si>
  <si>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</si>
  <si>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</si>
  <si>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</si>
  <si>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</si>
  <si>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</si>
  <si>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</si>
  <si>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</si>
  <si>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</si>
  <si>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</si>
  <si>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</si>
  <si>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</si>
  <si>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</si>
  <si>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</si>
  <si>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</si>
  <si>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</si>
  <si>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</si>
  <si>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</si>
  <si>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</si>
  <si>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</si>
  <si>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</si>
  <si>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</si>
  <si>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</si>
  <si>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</si>
  <si>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</si>
  <si>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</si>
  <si>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</si>
  <si>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</si>
  <si>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</si>
  <si>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</si>
  <si>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</si>
  <si>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</si>
  <si>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</si>
  <si>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</si>
  <si>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</si>
  <si>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>Odberateľ: Obec Brvnište</t>
  </si>
  <si>
    <t xml:space="preserve">Spracoval:                                         </t>
  </si>
  <si>
    <t>Projektant: PRO RODAS s.r.o. B.Bystrica</t>
  </si>
  <si>
    <t xml:space="preserve">JKSO : </t>
  </si>
  <si>
    <t>Rekapitulácia rozpočtu v</t>
  </si>
  <si>
    <t>Dátum: 28.05.2018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</si>
  <si>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</si>
  <si>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</si>
  <si>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</si>
  <si>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</si>
  <si>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</si>
  <si>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</si>
  <si>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</si>
  <si>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</si>
  <si>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</si>
  <si>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</si>
  <si>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1 - ZEMNE PRÁCE</t>
  </si>
  <si>
    <t>2 - ZÁKLADY</t>
  </si>
  <si>
    <t>5 - KOMUNIKÁCIE</t>
  </si>
  <si>
    <t>8 - RÚROVÉ VEDENIA</t>
  </si>
  <si>
    <t>9 - OSTATNÉ KONŠTRUKCIE A PRÁCE</t>
  </si>
  <si>
    <t xml:space="preserve">PRÁCE A DODÁVKY HSV  spolu: </t>
  </si>
  <si>
    <t>OSTATNÉ</t>
  </si>
  <si>
    <t xml:space="preserve">OSTATNÉ  spolu: </t>
  </si>
  <si>
    <t>Za rozpočet celkom</t>
  </si>
  <si>
    <t>Prehľad rozpočtových nákladov v</t>
  </si>
  <si>
    <t>Súpis vykonaných prác a dodávok v</t>
  </si>
  <si>
    <t>Prehľad kalkulovaných nákladov v</t>
  </si>
  <si>
    <t>Výkaz výmer je nedeliteľnou súčasťou projektovej dokumentácie a spolu tvoria podklad  k oceneniu stavby.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</si>
  <si>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</si>
  <si>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</si>
  <si>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</si>
  <si>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</si>
  <si>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</si>
  <si>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</si>
  <si>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</si>
  <si>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</si>
  <si>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</si>
  <si>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</si>
  <si>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</si>
  <si>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</si>
  <si>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X</t>
  </si>
  <si>
    <t>Y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</si>
  <si>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</si>
  <si>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</si>
  <si>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</si>
  <si>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</si>
  <si>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</si>
  <si>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</si>
  <si>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</si>
  <si>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</si>
  <si>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</si>
  <si>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</si>
  <si>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</si>
  <si>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</si>
  <si>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</si>
  <si>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</si>
  <si>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>271</t>
  </si>
  <si>
    <t xml:space="preserve">11001-1020   </t>
  </si>
  <si>
    <t xml:space="preserve">Vytýčenie trasy podzemných vedení                                                                                       </t>
  </si>
  <si>
    <t xml:space="preserve">km      </t>
  </si>
  <si>
    <t xml:space="preserve">                    </t>
  </si>
  <si>
    <t>45.11.21</t>
  </si>
  <si>
    <t>231</t>
  </si>
  <si>
    <t xml:space="preserve">11110-5111   </t>
  </si>
  <si>
    <t xml:space="preserve">Odstránenie zelene s dvozom do 20 km                                                                                    </t>
  </si>
  <si>
    <t xml:space="preserve">m2      </t>
  </si>
  <si>
    <t>45.11.12</t>
  </si>
  <si>
    <t>272</t>
  </si>
  <si>
    <t xml:space="preserve">12110-1103   </t>
  </si>
  <si>
    <t xml:space="preserve">Odstránenie ornice s premiestnením do 250 m                                                                             </t>
  </si>
  <si>
    <t xml:space="preserve">m3      </t>
  </si>
  <si>
    <t>001</t>
  </si>
  <si>
    <t xml:space="preserve">12220-2201   </t>
  </si>
  <si>
    <t xml:space="preserve">Odkopávky pre cesty v horn. tr. 3 do 100 m3                                                                             </t>
  </si>
  <si>
    <t>45.11.24</t>
  </si>
  <si>
    <t xml:space="preserve">12220-2209   </t>
  </si>
  <si>
    <t xml:space="preserve">Príplatok za lepivosť  horn. tr. 3 pre cesty                                                                            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</si>
  <si>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</si>
  <si>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</si>
  <si>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13220-1192   </t>
  </si>
  <si>
    <t xml:space="preserve">Príplatok za hĺb. rýh š. do 60 cm v teč. vode horn. 3 do 100 m3                                                         </t>
  </si>
  <si>
    <t xml:space="preserve">13320-1101   </t>
  </si>
  <si>
    <t xml:space="preserve">Hĺbenie jám v horn. tr. 3 do 100 m3                                                                                     </t>
  </si>
  <si>
    <t>253</t>
  </si>
  <si>
    <t xml:space="preserve">13320-2112   </t>
  </si>
  <si>
    <t xml:space="preserve">Hĺbenie jám horn. 3                                                                                                     </t>
  </si>
  <si>
    <t>45.21.22</t>
  </si>
  <si>
    <t xml:space="preserve">16220-7111   </t>
  </si>
  <si>
    <t xml:space="preserve">Vodor. premiestnenie výkop. horn. 1-4 50 m                                                                              </t>
  </si>
  <si>
    <t xml:space="preserve">16230-7111   </t>
  </si>
  <si>
    <t xml:space="preserve">Vodor. premiestnenie výkop. horn. 1-4 500 m                                                                      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</si>
  <si>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</si>
  <si>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</si>
  <si>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17410-1001   </t>
  </si>
  <si>
    <t xml:space="preserve">18040-2111   </t>
  </si>
  <si>
    <t xml:space="preserve">Založenie trávnika výsevom v rovine                                                                                     </t>
  </si>
  <si>
    <t>MAT</t>
  </si>
  <si>
    <t xml:space="preserve">005 724300   </t>
  </si>
  <si>
    <t xml:space="preserve">Zmes trávna                                                                                                             </t>
  </si>
  <si>
    <t xml:space="preserve">kg      </t>
  </si>
  <si>
    <t>01.11.92</t>
  </si>
  <si>
    <t xml:space="preserve">18120-1102   </t>
  </si>
  <si>
    <t xml:space="preserve">Úprava pláne v horn. tr. 1-4                                                                                            </t>
  </si>
  <si>
    <t xml:space="preserve">18130-1102   </t>
  </si>
  <si>
    <t xml:space="preserve">Rozprestretie ornice do 500 m2 hr. do 15 cm                                                                             </t>
  </si>
  <si>
    <t xml:space="preserve">18210-1101   </t>
  </si>
  <si>
    <t xml:space="preserve">Svahovanie v zárezoch v horn. tr. 1-4                                                                                   </t>
  </si>
  <si>
    <t xml:space="preserve">18340-3153   </t>
  </si>
  <si>
    <t xml:space="preserve">Obrobenie pôdy hrabaním v rovine                                                                                        </t>
  </si>
  <si>
    <t xml:space="preserve">18340-3161   </t>
  </si>
  <si>
    <t xml:space="preserve">Obrobenie pôdy valcovaním v rovine                                                                                      </t>
  </si>
  <si>
    <t xml:space="preserve">1 - ZEMNE PRÁCE  spolu: </t>
  </si>
  <si>
    <t xml:space="preserve">21590-1101   </t>
  </si>
  <si>
    <t xml:space="preserve">Zhutnenie podložia z hor. súdr. a nesúdr.                                                                               </t>
  </si>
  <si>
    <t xml:space="preserve">2 - ZÁKLADY  spolu: </t>
  </si>
  <si>
    <t>221</t>
  </si>
  <si>
    <t xml:space="preserve">56483-1111   </t>
  </si>
  <si>
    <t xml:space="preserve">Podklad zo štrkodrte 0-32 hr. 10 cm                                                                                     </t>
  </si>
  <si>
    <t>45.23.11</t>
  </si>
  <si>
    <t xml:space="preserve">56486-1111   </t>
  </si>
  <si>
    <t xml:space="preserve">Podklad zo štrkodrte 8-16 hr. 20 cm                                                                                     </t>
  </si>
  <si>
    <t xml:space="preserve">56487-1111   </t>
  </si>
  <si>
    <t xml:space="preserve">Podklad zo štrkodrte 0-63 hr. 25 cm                                                                                     </t>
  </si>
  <si>
    <t xml:space="preserve">56990-3311   </t>
  </si>
  <si>
    <t>45.23.12</t>
  </si>
  <si>
    <t xml:space="preserve">57311-1112   </t>
  </si>
  <si>
    <t xml:space="preserve">Postrek živ. infiltračný  1,0 kg/m2                                                                                     </t>
  </si>
  <si>
    <t xml:space="preserve">57322-1111   </t>
  </si>
  <si>
    <t xml:space="preserve">Postrek živičný spojovací 0,5-0,7 kg/m2                                                                                 </t>
  </si>
  <si>
    <t xml:space="preserve">57684-1199   </t>
  </si>
  <si>
    <t xml:space="preserve">Doplnenie asfaltu v miestach medzi obrubníkmi a jest. komunikáciou hr. 50mm                                             </t>
  </si>
  <si>
    <t xml:space="preserve">59691-1221   </t>
  </si>
  <si>
    <t xml:space="preserve">Kladenie zámkovej dlažby na cesty hr. 8 cm sk. B pl do 100 m2                                                           </t>
  </si>
  <si>
    <t xml:space="preserve">592 451640   </t>
  </si>
  <si>
    <t xml:space="preserve">Dlažba zámková šedá 8cm                                                                                                 </t>
  </si>
  <si>
    <t>26.61.11</t>
  </si>
  <si>
    <t xml:space="preserve">592 451650   </t>
  </si>
  <si>
    <t xml:space="preserve">Dlažba zámková s výstažným povrchom                                                                                     </t>
  </si>
  <si>
    <t xml:space="preserve">5 - KOMUNIKÁCIE  spolu: </t>
  </si>
  <si>
    <t xml:space="preserve">89594-1111   </t>
  </si>
  <si>
    <t xml:space="preserve">Zhotovenie vpusti uličnej z betónových dielcov                                                                          </t>
  </si>
  <si>
    <t xml:space="preserve">kus     </t>
  </si>
  <si>
    <t>45.21.41</t>
  </si>
  <si>
    <t xml:space="preserve">592 238230   </t>
  </si>
  <si>
    <t xml:space="preserve">Vpusť uličná obrubníková UV1,2,3,4                                                                                      </t>
  </si>
  <si>
    <t xml:space="preserve">8 - RÚROVÉ VEDENIA  spolu: </t>
  </si>
  <si>
    <t xml:space="preserve">404 137010   </t>
  </si>
  <si>
    <t xml:space="preserve">Dočastné dopravné značenie                                                                                              </t>
  </si>
  <si>
    <t xml:space="preserve">Súbor   </t>
  </si>
  <si>
    <t>31.62.11</t>
  </si>
  <si>
    <t xml:space="preserve">91631-1123   </t>
  </si>
  <si>
    <t xml:space="preserve">Osadenie cest. obrubníka bet. stojatého, lôžko betón tr. C 20/25 s bočnou oporou                                        </t>
  </si>
  <si>
    <t xml:space="preserve">m       </t>
  </si>
  <si>
    <t xml:space="preserve">592 174510   </t>
  </si>
  <si>
    <t xml:space="preserve">Obrubník chodníkový 100x15x26                                                                                           </t>
  </si>
  <si>
    <t xml:space="preserve">91656-1111   </t>
  </si>
  <si>
    <t xml:space="preserve">Osadenie záhonového obrubníka betónového do lôžka z betónu s bočnou oporou                                              </t>
  </si>
  <si>
    <t xml:space="preserve">592 173300   </t>
  </si>
  <si>
    <t xml:space="preserve">Obrubník parkový 100x5x20                                                                                               </t>
  </si>
  <si>
    <t xml:space="preserve">91810-1111   </t>
  </si>
  <si>
    <t xml:space="preserve">Lôžko pod obrubníky, krajníky, obruby z betónu tr.C20/25                                                                </t>
  </si>
  <si>
    <t xml:space="preserve">91972-6219   </t>
  </si>
  <si>
    <t xml:space="preserve">Dilat.škáry tesnenie škár zálievkou za tepla                                                                            </t>
  </si>
  <si>
    <t>45.23.14</t>
  </si>
  <si>
    <t xml:space="preserve">91973-5112   </t>
  </si>
  <si>
    <t xml:space="preserve">Rezanie stávajúceho živičného krytu alebo podkladu hr. 50-100 mm                                                        </t>
  </si>
  <si>
    <t xml:space="preserve">93890-8411   </t>
  </si>
  <si>
    <t xml:space="preserve">Očistenie povrchu krytu                                                                                                 </t>
  </si>
  <si>
    <t xml:space="preserve">99822-3011   </t>
  </si>
  <si>
    <t xml:space="preserve">Presun hmôt pre komunikácie, kryt dlaždený                                                                              </t>
  </si>
  <si>
    <t xml:space="preserve">t       </t>
  </si>
  <si>
    <t xml:space="preserve">9 - OSTATNÉ KONŠTRUKCIE A PRÁCE  spolu: </t>
  </si>
  <si>
    <t>OSTATNÉ PRÁCE</t>
  </si>
  <si>
    <t>000</t>
  </si>
  <si>
    <t xml:space="preserve">99999-0992   </t>
  </si>
  <si>
    <t xml:space="preserve">Ostatné práce                                                                                                           </t>
  </si>
  <si>
    <t xml:space="preserve">m.j.    </t>
  </si>
  <si>
    <t>U</t>
  </si>
  <si>
    <t>45.45.13</t>
  </si>
  <si>
    <t xml:space="preserve">99999-0993   </t>
  </si>
  <si>
    <t xml:space="preserve">99999-0994   </t>
  </si>
  <si>
    <r>
      <t xml:space="preserve">Násyp, zásyp zhutnený  do100 m3      </t>
    </r>
    <r>
      <rPr>
        <sz val="8"/>
        <rFont val="Arial Narrow"/>
        <family val="2"/>
        <charset val="238"/>
      </rPr>
      <t xml:space="preserve">                                                              </t>
    </r>
  </si>
  <si>
    <r>
      <t xml:space="preserve">Zhotovenie zemných krajníc so zhutnením        </t>
    </r>
    <r>
      <rPr>
        <b/>
        <sz val="8"/>
        <color rgb="FFFF0000"/>
        <rFont val="Arial Narrow"/>
        <family val="2"/>
        <charset val="238"/>
      </rPr>
      <t/>
    </r>
  </si>
  <si>
    <t>Dodávateľ:  CESTNÉ STAVBY SK, s.r.o.</t>
  </si>
  <si>
    <t>Dátum:</t>
  </si>
  <si>
    <t>CESTNÉ STAVBY SK, s.r.o.</t>
  </si>
</sst>
</file>

<file path=xl/styles.xml><?xml version="1.0" encoding="utf-8"?>
<styleSheet xmlns="http://schemas.openxmlformats.org/spreadsheetml/2006/main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20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rgb="FFFF0000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3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146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15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6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2" xfId="28" applyFont="1" applyBorder="1" applyAlignment="1">
      <alignment horizontal="righ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5" xfId="28" applyFont="1" applyBorder="1" applyAlignment="1">
      <alignment horizontal="right" vertical="center"/>
    </xf>
    <xf numFmtId="0" fontId="1" fillId="0" borderId="25" xfId="28" applyFont="1" applyBorder="1" applyAlignment="1">
      <alignment horizontal="left" vertical="center"/>
    </xf>
    <xf numFmtId="0" fontId="1" fillId="0" borderId="26" xfId="28" applyFont="1" applyBorder="1" applyAlignment="1">
      <alignment horizontal="left" vertical="center"/>
    </xf>
    <xf numFmtId="0" fontId="1" fillId="0" borderId="27" xfId="28" applyFont="1" applyBorder="1" applyAlignment="1">
      <alignment horizontal="left" vertical="center"/>
    </xf>
    <xf numFmtId="0" fontId="1" fillId="0" borderId="28" xfId="28" applyFont="1" applyBorder="1" applyAlignment="1">
      <alignment horizontal="right" vertical="center"/>
    </xf>
    <xf numFmtId="0" fontId="1" fillId="0" borderId="28" xfId="28" applyFont="1" applyBorder="1" applyAlignment="1">
      <alignment horizontal="left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0" fontId="1" fillId="0" borderId="34" xfId="28" applyFont="1" applyBorder="1" applyAlignment="1">
      <alignment horizontal="center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center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center" vertical="center"/>
    </xf>
    <xf numFmtId="0" fontId="1" fillId="0" borderId="40" xfId="28" applyFont="1" applyBorder="1" applyAlignment="1">
      <alignment horizontal="left" vertical="center"/>
    </xf>
    <xf numFmtId="0" fontId="1" fillId="0" borderId="41" xfId="28" applyFont="1" applyBorder="1" applyAlignment="1">
      <alignment horizontal="left" vertical="center"/>
    </xf>
    <xf numFmtId="0" fontId="1" fillId="0" borderId="42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center" vertical="center"/>
    </xf>
    <xf numFmtId="0" fontId="1" fillId="0" borderId="45" xfId="28" applyFont="1" applyBorder="1" applyAlignment="1">
      <alignment horizontal="left" vertical="center"/>
    </xf>
    <xf numFmtId="0" fontId="1" fillId="0" borderId="46" xfId="28" applyFont="1" applyBorder="1" applyAlignment="1">
      <alignment horizontal="center" vertical="center"/>
    </xf>
    <xf numFmtId="0" fontId="1" fillId="0" borderId="47" xfId="28" applyFont="1" applyBorder="1" applyAlignment="1">
      <alignment horizontal="left" vertical="center"/>
    </xf>
    <xf numFmtId="10" fontId="1" fillId="0" borderId="47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6" xfId="28" applyFont="1" applyBorder="1" applyAlignment="1">
      <alignment horizontal="right" vertical="center"/>
    </xf>
    <xf numFmtId="0" fontId="1" fillId="0" borderId="49" xfId="28" applyFont="1" applyBorder="1" applyAlignment="1">
      <alignment horizontal="center" vertical="center"/>
    </xf>
    <xf numFmtId="0" fontId="1" fillId="0" borderId="50" xfId="28" applyFont="1" applyBorder="1" applyAlignment="1">
      <alignment horizontal="left" vertical="center"/>
    </xf>
    <xf numFmtId="0" fontId="1" fillId="0" borderId="50" xfId="28" applyFont="1" applyBorder="1" applyAlignment="1">
      <alignment horizontal="right" vertical="center"/>
    </xf>
    <xf numFmtId="0" fontId="1" fillId="0" borderId="51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49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52" xfId="28" applyFont="1" applyBorder="1" applyAlignment="1">
      <alignment horizontal="right" vertical="center"/>
    </xf>
    <xf numFmtId="0" fontId="1" fillId="0" borderId="53" xfId="28" applyFont="1" applyBorder="1" applyAlignment="1">
      <alignment horizontal="right" vertical="center"/>
    </xf>
    <xf numFmtId="3" fontId="1" fillId="0" borderId="52" xfId="28" applyNumberFormat="1" applyFont="1" applyBorder="1" applyAlignment="1">
      <alignment horizontal="right" vertical="center"/>
    </xf>
    <xf numFmtId="3" fontId="1" fillId="0" borderId="54" xfId="28" applyNumberFormat="1" applyFont="1" applyBorder="1" applyAlignment="1">
      <alignment horizontal="right" vertical="center"/>
    </xf>
    <xf numFmtId="0" fontId="1" fillId="0" borderId="55" xfId="28" applyFont="1" applyBorder="1" applyAlignment="1">
      <alignment horizontal="left" vertical="center"/>
    </xf>
    <xf numFmtId="0" fontId="1" fillId="0" borderId="50" xfId="28" applyFont="1" applyBorder="1" applyAlignment="1">
      <alignment horizontal="center" vertical="center"/>
    </xf>
    <xf numFmtId="0" fontId="1" fillId="0" borderId="56" xfId="28" applyFont="1" applyBorder="1" applyAlignment="1">
      <alignment horizontal="center" vertical="center"/>
    </xf>
    <xf numFmtId="0" fontId="1" fillId="0" borderId="57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36" xfId="28" applyFont="1" applyBorder="1" applyAlignment="1">
      <alignment horizontal="left" vertical="center"/>
    </xf>
    <xf numFmtId="0" fontId="3" fillId="0" borderId="58" xfId="28" applyFont="1" applyBorder="1" applyAlignment="1">
      <alignment horizontal="center" vertical="center"/>
    </xf>
    <xf numFmtId="0" fontId="3" fillId="0" borderId="59" xfId="28" applyFont="1" applyBorder="1" applyAlignment="1">
      <alignment horizontal="center" vertical="center"/>
    </xf>
    <xf numFmtId="0" fontId="1" fillId="0" borderId="60" xfId="28" applyFont="1" applyBorder="1" applyAlignment="1">
      <alignment horizontal="left" vertical="center"/>
    </xf>
    <xf numFmtId="167" fontId="1" fillId="0" borderId="61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62" xfId="28" applyNumberFormat="1" applyFont="1" applyBorder="1" applyAlignment="1">
      <alignment horizontal="left" vertical="center"/>
    </xf>
    <xf numFmtId="10" fontId="1" fillId="0" borderId="28" xfId="28" applyNumberFormat="1" applyFont="1" applyBorder="1" applyAlignment="1">
      <alignment horizontal="right" vertical="center"/>
    </xf>
    <xf numFmtId="10" fontId="1" fillId="0" borderId="19" xfId="28" applyNumberFormat="1" applyFont="1" applyBorder="1" applyAlignment="1">
      <alignment horizontal="right" vertical="center"/>
    </xf>
    <xf numFmtId="10" fontId="1" fillId="0" borderId="63" xfId="28" applyNumberFormat="1" applyFont="1" applyBorder="1" applyAlignment="1">
      <alignment horizontal="right" vertical="center"/>
    </xf>
    <xf numFmtId="0" fontId="1" fillId="0" borderId="15" xfId="28" applyFont="1" applyBorder="1" applyAlignment="1">
      <alignment horizontal="right" vertical="center"/>
    </xf>
    <xf numFmtId="0" fontId="1" fillId="0" borderId="27" xfId="28" applyFont="1" applyBorder="1" applyAlignment="1">
      <alignment horizontal="right" vertical="center"/>
    </xf>
    <xf numFmtId="0" fontId="1" fillId="0" borderId="30" xfId="28" applyFont="1" applyBorder="1" applyAlignment="1">
      <alignment horizontal="right" vertical="center"/>
    </xf>
    <xf numFmtId="0" fontId="1" fillId="0" borderId="31" xfId="28" applyFont="1" applyBorder="1" applyAlignment="1">
      <alignment horizontal="right" vertical="center"/>
    </xf>
    <xf numFmtId="0" fontId="1" fillId="0" borderId="64" xfId="0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5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66" xfId="0" applyNumberFormat="1" applyFont="1" applyBorder="1" applyAlignment="1" applyProtection="1">
      <alignment horizontal="center"/>
    </xf>
    <xf numFmtId="0" fontId="1" fillId="0" borderId="0" xfId="27" applyFont="1"/>
    <xf numFmtId="0" fontId="3" fillId="0" borderId="0" xfId="27" applyFont="1"/>
    <xf numFmtId="49" fontId="3" fillId="0" borderId="0" xfId="27" applyNumberFormat="1" applyFont="1"/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67" xfId="28" applyNumberFormat="1" applyFont="1" applyBorder="1" applyAlignment="1">
      <alignment horizontal="right" vertical="center"/>
    </xf>
    <xf numFmtId="3" fontId="1" fillId="0" borderId="53" xfId="28" applyNumberFormat="1" applyFont="1" applyBorder="1" applyAlignment="1">
      <alignment horizontal="right" vertical="center"/>
    </xf>
    <xf numFmtId="3" fontId="1" fillId="0" borderId="68" xfId="28" applyNumberFormat="1" applyFont="1" applyBorder="1" applyAlignment="1">
      <alignment horizontal="right" vertical="center"/>
    </xf>
    <xf numFmtId="3" fontId="1" fillId="0" borderId="17" xfId="28" applyNumberFormat="1" applyFont="1" applyBorder="1" applyAlignment="1">
      <alignment horizontal="right" vertical="center"/>
    </xf>
    <xf numFmtId="3" fontId="1" fillId="0" borderId="29" xfId="28" applyNumberFormat="1" applyFont="1" applyBorder="1" applyAlignment="1">
      <alignment horizontal="right" vertical="center"/>
    </xf>
    <xf numFmtId="3" fontId="1" fillId="0" borderId="32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4" fontId="1" fillId="0" borderId="40" xfId="28" applyNumberFormat="1" applyFont="1" applyBorder="1" applyAlignment="1">
      <alignment horizontal="right" vertical="center"/>
    </xf>
    <xf numFmtId="4" fontId="1" fillId="0" borderId="69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70" xfId="28" applyNumberFormat="1" applyFont="1" applyBorder="1" applyAlignment="1">
      <alignment horizontal="right" vertical="center"/>
    </xf>
    <xf numFmtId="4" fontId="1" fillId="0" borderId="71" xfId="28" applyNumberFormat="1" applyFont="1" applyBorder="1" applyAlignment="1">
      <alignment horizontal="right" vertical="center"/>
    </xf>
    <xf numFmtId="4" fontId="1" fillId="0" borderId="45" xfId="28" applyNumberFormat="1" applyFont="1" applyBorder="1" applyAlignment="1">
      <alignment horizontal="right" vertical="center"/>
    </xf>
    <xf numFmtId="4" fontId="1" fillId="0" borderId="48" xfId="28" applyNumberFormat="1" applyFont="1" applyBorder="1" applyAlignment="1">
      <alignment horizontal="right" vertical="center"/>
    </xf>
    <xf numFmtId="4" fontId="1" fillId="0" borderId="72" xfId="28" applyNumberFormat="1" applyFont="1" applyBorder="1" applyAlignment="1">
      <alignment horizontal="right" vertical="center"/>
    </xf>
    <xf numFmtId="4" fontId="1" fillId="0" borderId="47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13" fillId="0" borderId="0" xfId="0" applyFont="1"/>
    <xf numFmtId="0" fontId="1" fillId="0" borderId="0" xfId="0" applyFont="1" applyFill="1" applyAlignment="1" applyProtection="1">
      <alignment vertical="top" wrapText="1"/>
    </xf>
    <xf numFmtId="4" fontId="1" fillId="0" borderId="0" xfId="0" applyNumberFormat="1" applyFont="1" applyFill="1" applyAlignment="1" applyProtection="1">
      <alignment vertical="top"/>
    </xf>
    <xf numFmtId="165" fontId="1" fillId="0" borderId="0" xfId="0" applyNumberFormat="1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</cellXfs>
  <cellStyles count="53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/>
    <cellStyle name="data" xfId="25"/>
    <cellStyle name="Název" xfId="26"/>
    <cellStyle name="normálne" xfId="0" builtinId="0"/>
    <cellStyle name="normálne_KLs" xfId="27"/>
    <cellStyle name="normálne_KLv" xfId="28"/>
    <cellStyle name="Spolu" xfId="34" builtinId="25" hidden="1"/>
    <cellStyle name="TEXT" xfId="29"/>
    <cellStyle name="Text upozornění" xfId="30"/>
    <cellStyle name="Text upozornenia" xfId="33" builtinId="11" hidden="1"/>
    <cellStyle name="TEXT1" xfId="31"/>
    <cellStyle name="Titul" xfId="32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zoomScale="130" zoomScaleNormal="130" workbookViewId="0">
      <selection activeCell="D9" sqref="D9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/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2"/>
      <c r="C2" s="23" t="s">
        <v>5</v>
      </c>
      <c r="D2" s="23"/>
      <c r="E2" s="23"/>
      <c r="F2" s="23"/>
      <c r="G2" s="24" t="s">
        <v>6</v>
      </c>
      <c r="H2" s="23"/>
      <c r="I2" s="23"/>
      <c r="J2" s="25"/>
      <c r="Z2" s="104" t="s">
        <v>7</v>
      </c>
      <c r="AA2" s="105" t="s">
        <v>8</v>
      </c>
      <c r="AB2" s="105" t="s">
        <v>9</v>
      </c>
      <c r="AC2" s="105"/>
      <c r="AD2" s="106"/>
    </row>
    <row r="3" spans="2:30" ht="18" customHeight="1">
      <c r="B3" s="26"/>
      <c r="C3" s="27" t="s">
        <v>10</v>
      </c>
      <c r="D3" s="27"/>
      <c r="E3" s="27"/>
      <c r="F3" s="27"/>
      <c r="G3" s="28" t="s">
        <v>11</v>
      </c>
      <c r="H3" s="27"/>
      <c r="I3" s="27"/>
      <c r="J3" s="29"/>
      <c r="Z3" s="104" t="s">
        <v>12</v>
      </c>
      <c r="AA3" s="105" t="s">
        <v>13</v>
      </c>
      <c r="AB3" s="105" t="s">
        <v>9</v>
      </c>
      <c r="AC3" s="105" t="s">
        <v>14</v>
      </c>
      <c r="AD3" s="106" t="s">
        <v>15</v>
      </c>
    </row>
    <row r="4" spans="2:30" ht="18" customHeight="1">
      <c r="B4" s="30"/>
      <c r="C4" s="31"/>
      <c r="D4" s="31"/>
      <c r="E4" s="31"/>
      <c r="F4" s="31"/>
      <c r="G4" s="32"/>
      <c r="H4" s="31"/>
      <c r="I4" s="31"/>
      <c r="J4" s="33"/>
      <c r="Z4" s="104" t="s">
        <v>16</v>
      </c>
      <c r="AA4" s="105" t="s">
        <v>17</v>
      </c>
      <c r="AB4" s="105" t="s">
        <v>9</v>
      </c>
      <c r="AC4" s="105"/>
      <c r="AD4" s="106"/>
    </row>
    <row r="5" spans="2:30" ht="18" customHeight="1" thickBot="1">
      <c r="B5" s="34"/>
      <c r="C5" s="36" t="s">
        <v>18</v>
      </c>
      <c r="D5" s="36"/>
      <c r="E5" s="36" t="s">
        <v>19</v>
      </c>
      <c r="F5" s="35"/>
      <c r="G5" s="35" t="s">
        <v>20</v>
      </c>
      <c r="H5" s="36"/>
      <c r="I5" s="35" t="s">
        <v>21</v>
      </c>
      <c r="J5" s="37" t="s">
        <v>22</v>
      </c>
      <c r="Z5" s="104" t="s">
        <v>23</v>
      </c>
      <c r="AA5" s="105" t="s">
        <v>13</v>
      </c>
      <c r="AB5" s="105" t="s">
        <v>9</v>
      </c>
      <c r="AC5" s="105" t="s">
        <v>14</v>
      </c>
      <c r="AD5" s="106" t="s">
        <v>15</v>
      </c>
    </row>
    <row r="6" spans="2:30" ht="18" customHeight="1" thickTop="1">
      <c r="B6" s="22"/>
      <c r="C6" s="23" t="s">
        <v>24</v>
      </c>
      <c r="D6" s="23" t="s">
        <v>25</v>
      </c>
      <c r="E6" s="23"/>
      <c r="F6" s="23"/>
      <c r="G6" s="23" t="s">
        <v>26</v>
      </c>
      <c r="H6" s="23"/>
      <c r="I6" s="23"/>
      <c r="J6" s="25"/>
    </row>
    <row r="7" spans="2:30" ht="18" customHeight="1">
      <c r="B7" s="38"/>
      <c r="C7" s="39"/>
      <c r="D7" s="40" t="s">
        <v>27</v>
      </c>
      <c r="E7" s="40"/>
      <c r="F7" s="40"/>
      <c r="G7" s="40" t="s">
        <v>28</v>
      </c>
      <c r="H7" s="40"/>
      <c r="I7" s="40"/>
      <c r="J7" s="41"/>
    </row>
    <row r="8" spans="2:30" ht="18" customHeight="1">
      <c r="B8" s="26"/>
      <c r="C8" s="27" t="s">
        <v>29</v>
      </c>
      <c r="D8" s="27" t="s">
        <v>265</v>
      </c>
      <c r="E8" s="27"/>
      <c r="F8" s="27"/>
      <c r="G8" s="27" t="s">
        <v>26</v>
      </c>
      <c r="H8" s="27"/>
      <c r="I8" s="27"/>
      <c r="J8" s="29"/>
    </row>
    <row r="9" spans="2:30" ht="18" customHeight="1">
      <c r="B9" s="30"/>
      <c r="C9" s="32"/>
      <c r="D9" s="31" t="s">
        <v>27</v>
      </c>
      <c r="E9" s="31"/>
      <c r="F9" s="31"/>
      <c r="G9" s="40" t="s">
        <v>28</v>
      </c>
      <c r="H9" s="31"/>
      <c r="I9" s="31"/>
      <c r="J9" s="33"/>
    </row>
    <row r="10" spans="2:30" ht="18" customHeight="1">
      <c r="B10" s="26"/>
      <c r="C10" s="27" t="s">
        <v>30</v>
      </c>
      <c r="D10" s="27" t="s">
        <v>31</v>
      </c>
      <c r="E10" s="27"/>
      <c r="F10" s="27"/>
      <c r="G10" s="27" t="s">
        <v>26</v>
      </c>
      <c r="H10" s="27"/>
      <c r="I10" s="27"/>
      <c r="J10" s="29"/>
    </row>
    <row r="11" spans="2:30" ht="18" customHeight="1" thickBot="1">
      <c r="B11" s="42"/>
      <c r="C11" s="43"/>
      <c r="D11" s="43" t="s">
        <v>27</v>
      </c>
      <c r="E11" s="43"/>
      <c r="F11" s="43"/>
      <c r="G11" s="43" t="s">
        <v>28</v>
      </c>
      <c r="H11" s="43"/>
      <c r="I11" s="43"/>
      <c r="J11" s="44"/>
    </row>
    <row r="12" spans="2:30" ht="18" customHeight="1" thickTop="1">
      <c r="B12" s="93">
        <v>1</v>
      </c>
      <c r="C12" s="23" t="s">
        <v>32</v>
      </c>
      <c r="D12" s="23"/>
      <c r="E12" s="23"/>
      <c r="F12" s="110">
        <f>IF(B12&lt;&gt;0,ROUND($J$31/B12,0),0)</f>
        <v>9970</v>
      </c>
      <c r="G12" s="24">
        <v>1</v>
      </c>
      <c r="H12" s="23" t="s">
        <v>33</v>
      </c>
      <c r="I12" s="23"/>
      <c r="J12" s="113">
        <f>IF(G12&lt;&gt;0,ROUND($J$31/G12,0),0)</f>
        <v>9970</v>
      </c>
    </row>
    <row r="13" spans="2:30" ht="18" customHeight="1">
      <c r="B13" s="94">
        <v>1</v>
      </c>
      <c r="C13" s="40" t="s">
        <v>34</v>
      </c>
      <c r="D13" s="40"/>
      <c r="E13" s="40"/>
      <c r="F13" s="111">
        <f>IF(B13&lt;&gt;0,ROUND($J$31/B13,0),0)</f>
        <v>9970</v>
      </c>
      <c r="G13" s="39"/>
      <c r="H13" s="40"/>
      <c r="I13" s="40"/>
      <c r="J13" s="114">
        <f>IF(G13&lt;&gt;0,ROUND($J$31/G13,0),0)</f>
        <v>0</v>
      </c>
    </row>
    <row r="14" spans="2:30" ht="18" customHeight="1" thickBot="1">
      <c r="B14" s="95">
        <v>1</v>
      </c>
      <c r="C14" s="43" t="s">
        <v>35</v>
      </c>
      <c r="D14" s="43"/>
      <c r="E14" s="43"/>
      <c r="F14" s="112">
        <f>IF(B14&lt;&gt;0,ROUND($J$31/B14,0),0)</f>
        <v>9970</v>
      </c>
      <c r="G14" s="96"/>
      <c r="H14" s="43"/>
      <c r="I14" s="43"/>
      <c r="J14" s="115">
        <f>IF(G14&lt;&gt;0,ROUND($J$31/G14,0),0)</f>
        <v>0</v>
      </c>
    </row>
    <row r="15" spans="2:30" ht="18" customHeight="1" thickTop="1">
      <c r="B15" s="84" t="s">
        <v>36</v>
      </c>
      <c r="C15" s="46" t="s">
        <v>37</v>
      </c>
      <c r="D15" s="47" t="s">
        <v>38</v>
      </c>
      <c r="E15" s="47" t="s">
        <v>39</v>
      </c>
      <c r="F15" s="48" t="s">
        <v>40</v>
      </c>
      <c r="G15" s="84" t="s">
        <v>41</v>
      </c>
      <c r="H15" s="49" t="s">
        <v>42</v>
      </c>
      <c r="I15" s="50"/>
      <c r="J15" s="51"/>
    </row>
    <row r="16" spans="2:30" ht="18" customHeight="1">
      <c r="B16" s="52">
        <v>1</v>
      </c>
      <c r="C16" s="53" t="s">
        <v>43</v>
      </c>
      <c r="D16" s="126">
        <f>Prehlad!H72</f>
        <v>5667.5</v>
      </c>
      <c r="E16" s="126">
        <f>Prehlad!I72</f>
        <v>2640.9700000000003</v>
      </c>
      <c r="F16" s="127">
        <f>D16+E16</f>
        <v>8308.4700000000012</v>
      </c>
      <c r="G16" s="52">
        <v>6</v>
      </c>
      <c r="H16" s="54" t="s">
        <v>44</v>
      </c>
      <c r="I16" s="89"/>
      <c r="J16" s="127">
        <v>0</v>
      </c>
    </row>
    <row r="17" spans="2:10" ht="18" customHeight="1">
      <c r="B17" s="55">
        <v>2</v>
      </c>
      <c r="C17" s="56" t="s">
        <v>45</v>
      </c>
      <c r="D17" s="128"/>
      <c r="E17" s="128"/>
      <c r="F17" s="127">
        <f>D17+E17</f>
        <v>0</v>
      </c>
      <c r="G17" s="55">
        <v>7</v>
      </c>
      <c r="H17" s="57" t="s">
        <v>46</v>
      </c>
      <c r="I17" s="27"/>
      <c r="J17" s="129">
        <v>0</v>
      </c>
    </row>
    <row r="18" spans="2:10" ht="18" customHeight="1">
      <c r="B18" s="55">
        <v>3</v>
      </c>
      <c r="C18" s="56" t="s">
        <v>47</v>
      </c>
      <c r="D18" s="128"/>
      <c r="E18" s="128"/>
      <c r="F18" s="127">
        <f>D18+E18</f>
        <v>0</v>
      </c>
      <c r="G18" s="55">
        <v>8</v>
      </c>
      <c r="H18" s="57" t="s">
        <v>48</v>
      </c>
      <c r="I18" s="27"/>
      <c r="J18" s="129">
        <v>0</v>
      </c>
    </row>
    <row r="19" spans="2:10" ht="18" customHeight="1" thickBot="1">
      <c r="B19" s="55">
        <v>4</v>
      </c>
      <c r="C19" s="56" t="s">
        <v>49</v>
      </c>
      <c r="D19" s="128"/>
      <c r="E19" s="128"/>
      <c r="F19" s="130">
        <f>D19+E19</f>
        <v>0</v>
      </c>
      <c r="G19" s="55">
        <v>9</v>
      </c>
      <c r="H19" s="57" t="s">
        <v>50</v>
      </c>
      <c r="I19" s="27"/>
      <c r="J19" s="129">
        <v>0</v>
      </c>
    </row>
    <row r="20" spans="2:10" ht="18" customHeight="1" thickBot="1">
      <c r="B20" s="58">
        <v>5</v>
      </c>
      <c r="C20" s="59" t="s">
        <v>51</v>
      </c>
      <c r="D20" s="131">
        <f>SUM(D16:D19)</f>
        <v>5667.5</v>
      </c>
      <c r="E20" s="132">
        <f>SUM(E16:E19)</f>
        <v>2640.9700000000003</v>
      </c>
      <c r="F20" s="133">
        <f>SUM(F16:F19)</f>
        <v>8308.4700000000012</v>
      </c>
      <c r="G20" s="60">
        <v>10</v>
      </c>
      <c r="I20" s="88" t="s">
        <v>52</v>
      </c>
      <c r="J20" s="133">
        <f>SUM(J16:J19)</f>
        <v>0</v>
      </c>
    </row>
    <row r="21" spans="2:10" ht="18" customHeight="1" thickTop="1">
      <c r="B21" s="84" t="s">
        <v>53</v>
      </c>
      <c r="C21" s="83"/>
      <c r="D21" s="50" t="s">
        <v>54</v>
      </c>
      <c r="E21" s="50"/>
      <c r="F21" s="51"/>
      <c r="G21" s="84" t="s">
        <v>55</v>
      </c>
      <c r="H21" s="49" t="s">
        <v>56</v>
      </c>
      <c r="I21" s="50"/>
      <c r="J21" s="51"/>
    </row>
    <row r="22" spans="2:10" ht="18" customHeight="1">
      <c r="B22" s="52">
        <v>11</v>
      </c>
      <c r="C22" s="54" t="s">
        <v>57</v>
      </c>
      <c r="D22" s="90" t="s">
        <v>50</v>
      </c>
      <c r="E22" s="92">
        <v>0</v>
      </c>
      <c r="F22" s="127">
        <v>0</v>
      </c>
      <c r="G22" s="55">
        <v>16</v>
      </c>
      <c r="H22" s="57" t="s">
        <v>58</v>
      </c>
      <c r="I22" s="61"/>
      <c r="J22" s="129">
        <f>Prehlad!J81</f>
        <v>0</v>
      </c>
    </row>
    <row r="23" spans="2:10" ht="18" customHeight="1">
      <c r="B23" s="55">
        <v>12</v>
      </c>
      <c r="C23" s="57" t="s">
        <v>59</v>
      </c>
      <c r="D23" s="91"/>
      <c r="E23" s="62">
        <v>0</v>
      </c>
      <c r="F23" s="129">
        <v>0</v>
      </c>
      <c r="G23" s="55">
        <v>17</v>
      </c>
      <c r="H23" s="57" t="s">
        <v>60</v>
      </c>
      <c r="I23" s="61"/>
      <c r="J23" s="129">
        <v>0</v>
      </c>
    </row>
    <row r="24" spans="2:10" ht="18" customHeight="1">
      <c r="B24" s="55">
        <v>13</v>
      </c>
      <c r="C24" s="57" t="s">
        <v>61</v>
      </c>
      <c r="D24" s="91"/>
      <c r="E24" s="62">
        <v>0</v>
      </c>
      <c r="F24" s="129">
        <v>0</v>
      </c>
      <c r="G24" s="55">
        <v>18</v>
      </c>
      <c r="H24" s="57" t="s">
        <v>62</v>
      </c>
      <c r="I24" s="61"/>
      <c r="J24" s="129">
        <v>0</v>
      </c>
    </row>
    <row r="25" spans="2:10" ht="18" customHeight="1" thickBot="1">
      <c r="B25" s="55">
        <v>14</v>
      </c>
      <c r="C25" s="57" t="s">
        <v>50</v>
      </c>
      <c r="D25" s="91"/>
      <c r="E25" s="62">
        <v>0</v>
      </c>
      <c r="F25" s="129">
        <v>0</v>
      </c>
      <c r="G25" s="55">
        <v>19</v>
      </c>
      <c r="H25" s="57" t="s">
        <v>50</v>
      </c>
      <c r="I25" s="61"/>
      <c r="J25" s="129">
        <v>0</v>
      </c>
    </row>
    <row r="26" spans="2:10" ht="18" customHeight="1" thickBot="1">
      <c r="B26" s="58">
        <v>15</v>
      </c>
      <c r="C26" s="63"/>
      <c r="D26" s="64"/>
      <c r="E26" s="64" t="s">
        <v>63</v>
      </c>
      <c r="F26" s="133">
        <f>SUM(F22:F25)</f>
        <v>0</v>
      </c>
      <c r="G26" s="58">
        <v>20</v>
      </c>
      <c r="H26" s="63"/>
      <c r="I26" s="64" t="s">
        <v>64</v>
      </c>
      <c r="J26" s="133">
        <f>SUM(J22:J25)</f>
        <v>0</v>
      </c>
    </row>
    <row r="27" spans="2:10" ht="18" customHeight="1" thickTop="1">
      <c r="B27" s="65"/>
      <c r="C27" s="66" t="s">
        <v>65</v>
      </c>
      <c r="D27" s="67"/>
      <c r="E27" s="68" t="s">
        <v>66</v>
      </c>
      <c r="F27" s="69"/>
      <c r="G27" s="84" t="s">
        <v>67</v>
      </c>
      <c r="H27" s="49" t="s">
        <v>68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69</v>
      </c>
      <c r="J28" s="127">
        <f>ROUND(F20,2)+J20+F26+J26</f>
        <v>8308.4699999999993</v>
      </c>
    </row>
    <row r="29" spans="2:10" ht="18" customHeight="1">
      <c r="B29" s="70"/>
      <c r="C29" s="72" t="s">
        <v>70</v>
      </c>
      <c r="D29" s="72"/>
      <c r="E29" s="75"/>
      <c r="F29" s="69"/>
      <c r="G29" s="55">
        <v>22</v>
      </c>
      <c r="H29" s="57" t="s">
        <v>71</v>
      </c>
      <c r="I29" s="134">
        <f>J28-I30</f>
        <v>8308.4699999999993</v>
      </c>
      <c r="J29" s="129">
        <f>ROUND((I29*20)/100,2)</f>
        <v>1661.69</v>
      </c>
    </row>
    <row r="30" spans="2:10" ht="18" customHeight="1" thickBot="1">
      <c r="B30" s="26"/>
      <c r="C30" s="27" t="s">
        <v>72</v>
      </c>
      <c r="D30" s="27"/>
      <c r="E30" s="75"/>
      <c r="F30" s="69"/>
      <c r="G30" s="55">
        <v>23</v>
      </c>
      <c r="H30" s="57" t="s">
        <v>73</v>
      </c>
      <c r="I30" s="134">
        <f>SUMIF(Prehlad!O12:O10000,0,Prehlad!J12:J10000)</f>
        <v>0</v>
      </c>
      <c r="J30" s="129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74</v>
      </c>
      <c r="J31" s="133">
        <f>SUM(J28:J30)</f>
        <v>9970.16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75</v>
      </c>
      <c r="H32" s="86" t="s">
        <v>76</v>
      </c>
      <c r="I32" s="45"/>
      <c r="J32" s="87">
        <v>0</v>
      </c>
    </row>
    <row r="33" spans="2:10" ht="18" customHeight="1" thickTop="1">
      <c r="B33" s="77"/>
      <c r="C33" s="78"/>
      <c r="D33" s="66" t="s">
        <v>77</v>
      </c>
      <c r="E33" s="78"/>
      <c r="F33" s="78"/>
      <c r="G33" s="78"/>
      <c r="H33" s="78" t="s">
        <v>78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70</v>
      </c>
      <c r="D35" s="72"/>
      <c r="E35" s="72"/>
      <c r="F35" s="71"/>
      <c r="G35" s="72" t="s">
        <v>70</v>
      </c>
      <c r="H35" s="72"/>
      <c r="I35" s="72"/>
      <c r="J35" s="80"/>
    </row>
    <row r="36" spans="2:10" ht="18" customHeight="1">
      <c r="B36" s="26"/>
      <c r="C36" s="27" t="s">
        <v>72</v>
      </c>
      <c r="D36" s="27"/>
      <c r="E36" s="27"/>
      <c r="F36" s="28"/>
      <c r="G36" s="27" t="s">
        <v>72</v>
      </c>
      <c r="H36" s="27"/>
      <c r="I36" s="27"/>
      <c r="J36" s="29"/>
    </row>
    <row r="37" spans="2:10" ht="18" customHeight="1">
      <c r="B37" s="70"/>
      <c r="C37" s="72" t="s">
        <v>66</v>
      </c>
      <c r="D37" s="72"/>
      <c r="E37" s="72"/>
      <c r="F37" s="71"/>
      <c r="G37" s="72" t="s">
        <v>66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3"/>
  <sheetViews>
    <sheetView showGridLines="0" zoomScale="160" zoomScaleNormal="160" workbookViewId="0">
      <pane ySplit="10" topLeftCell="A11" activePane="bottomLeft" state="frozen"/>
      <selection pane="bottomLeft" activeCell="E3" sqref="E3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1" t="s">
        <v>79</v>
      </c>
      <c r="C1" s="1"/>
      <c r="E1" s="21" t="s">
        <v>80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1" t="s">
        <v>81</v>
      </c>
      <c r="C2" s="1"/>
      <c r="E2" s="21" t="s">
        <v>82</v>
      </c>
      <c r="F2" s="1"/>
      <c r="G2" s="1"/>
      <c r="Z2" s="104" t="s">
        <v>7</v>
      </c>
      <c r="AA2" s="105" t="s">
        <v>83</v>
      </c>
      <c r="AB2" s="105" t="s">
        <v>9</v>
      </c>
      <c r="AC2" s="105"/>
      <c r="AD2" s="106"/>
    </row>
    <row r="3" spans="1:30">
      <c r="A3" s="21" t="s">
        <v>263</v>
      </c>
      <c r="C3" s="1"/>
      <c r="E3" s="21" t="s">
        <v>84</v>
      </c>
      <c r="F3" s="1"/>
      <c r="G3" s="1"/>
      <c r="Z3" s="104" t="s">
        <v>12</v>
      </c>
      <c r="AA3" s="105" t="s">
        <v>85</v>
      </c>
      <c r="AB3" s="105" t="s">
        <v>9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86</v>
      </c>
      <c r="AB4" s="105" t="s">
        <v>9</v>
      </c>
      <c r="AC4" s="105"/>
      <c r="AD4" s="106"/>
    </row>
    <row r="5" spans="1:30">
      <c r="A5" s="21" t="s">
        <v>5</v>
      </c>
      <c r="B5" s="1"/>
      <c r="C5" s="1"/>
      <c r="D5" s="1"/>
      <c r="E5" s="1"/>
      <c r="F5" s="1"/>
      <c r="G5" s="1"/>
      <c r="Z5" s="104" t="s">
        <v>23</v>
      </c>
      <c r="AA5" s="105" t="s">
        <v>85</v>
      </c>
      <c r="AB5" s="105" t="s">
        <v>9</v>
      </c>
      <c r="AC5" s="105" t="s">
        <v>14</v>
      </c>
      <c r="AD5" s="106" t="s">
        <v>15</v>
      </c>
    </row>
    <row r="6" spans="1:30">
      <c r="A6" s="21" t="s">
        <v>10</v>
      </c>
      <c r="B6" s="1"/>
      <c r="C6" s="1"/>
      <c r="D6" s="1"/>
      <c r="E6" s="1"/>
      <c r="F6" s="1"/>
      <c r="G6" s="1"/>
    </row>
    <row r="7" spans="1:30">
      <c r="A7" s="21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87</v>
      </c>
      <c r="B9" s="10" t="s">
        <v>88</v>
      </c>
      <c r="C9" s="10" t="s">
        <v>89</v>
      </c>
      <c r="D9" s="10" t="s">
        <v>90</v>
      </c>
      <c r="E9" s="18" t="s">
        <v>91</v>
      </c>
      <c r="F9" s="19" t="s">
        <v>92</v>
      </c>
      <c r="G9" s="1"/>
    </row>
    <row r="10" spans="1:30" ht="13.5" thickBot="1">
      <c r="A10" s="14"/>
      <c r="B10" s="15" t="s">
        <v>93</v>
      </c>
      <c r="C10" s="15" t="s">
        <v>39</v>
      </c>
      <c r="D10" s="15"/>
      <c r="E10" s="15" t="s">
        <v>90</v>
      </c>
      <c r="F10" s="20" t="s">
        <v>90</v>
      </c>
      <c r="G10" s="109" t="s">
        <v>94</v>
      </c>
    </row>
    <row r="11" spans="1:30" ht="13.5" thickTop="1"/>
    <row r="12" spans="1:30">
      <c r="A12" s="1" t="s">
        <v>95</v>
      </c>
      <c r="B12" s="6">
        <f>Prehlad!H35</f>
        <v>1304.8500000000004</v>
      </c>
      <c r="C12" s="6">
        <f>Prehlad!I35</f>
        <v>11.83</v>
      </c>
      <c r="D12" s="6">
        <f>Prehlad!J35</f>
        <v>1316.6800000000003</v>
      </c>
      <c r="E12" s="7">
        <f>Prehlad!L35</f>
        <v>3.8430799999999994E-2</v>
      </c>
      <c r="F12" s="5">
        <f>Prehlad!N35</f>
        <v>0</v>
      </c>
      <c r="G12" s="5">
        <f>Prehlad!W35</f>
        <v>127.07300000000001</v>
      </c>
    </row>
    <row r="13" spans="1:30">
      <c r="A13" s="1" t="s">
        <v>96</v>
      </c>
      <c r="B13" s="6">
        <f>Prehlad!H39</f>
        <v>55.4</v>
      </c>
      <c r="C13" s="6">
        <f>Prehlad!I39</f>
        <v>0</v>
      </c>
      <c r="D13" s="6">
        <f>Prehlad!J39</f>
        <v>55.4</v>
      </c>
      <c r="E13" s="7">
        <f>Prehlad!L39</f>
        <v>0</v>
      </c>
      <c r="F13" s="5">
        <f>Prehlad!N39</f>
        <v>0</v>
      </c>
      <c r="G13" s="5">
        <f>Prehlad!W39</f>
        <v>0.34599999999999997</v>
      </c>
    </row>
    <row r="14" spans="1:30">
      <c r="A14" s="1" t="s">
        <v>97</v>
      </c>
      <c r="B14" s="6">
        <f>Prehlad!H52</f>
        <v>1960.15</v>
      </c>
      <c r="C14" s="6">
        <f>Prehlad!I52</f>
        <v>689.07</v>
      </c>
      <c r="D14" s="6">
        <f>Prehlad!J52</f>
        <v>2649.2200000000003</v>
      </c>
      <c r="E14" s="7">
        <f>Prehlad!L52</f>
        <v>58.849010959999994</v>
      </c>
      <c r="F14" s="5">
        <f>Prehlad!N52</f>
        <v>0</v>
      </c>
      <c r="G14" s="5">
        <f>Prehlad!W52</f>
        <v>78.027999999999992</v>
      </c>
    </row>
    <row r="15" spans="1:30">
      <c r="A15" s="1" t="s">
        <v>98</v>
      </c>
      <c r="B15" s="6">
        <f>Prehlad!H57</f>
        <v>202.4</v>
      </c>
      <c r="C15" s="6">
        <f>Prehlad!I57</f>
        <v>720</v>
      </c>
      <c r="D15" s="6">
        <f>Prehlad!J57</f>
        <v>922.4</v>
      </c>
      <c r="E15" s="7">
        <f>Prehlad!L57</f>
        <v>1.0318000000000001</v>
      </c>
      <c r="F15" s="5">
        <f>Prehlad!N57</f>
        <v>0</v>
      </c>
      <c r="G15" s="5">
        <f>Prehlad!W57</f>
        <v>7.3760000000000003</v>
      </c>
    </row>
    <row r="16" spans="1:30">
      <c r="A16" s="1" t="s">
        <v>99</v>
      </c>
      <c r="B16" s="6">
        <f>Prehlad!H70</f>
        <v>2144.6999999999998</v>
      </c>
      <c r="C16" s="6">
        <f>Prehlad!I70</f>
        <v>1220.07</v>
      </c>
      <c r="D16" s="6">
        <f>Prehlad!J70</f>
        <v>3364.7700000000004</v>
      </c>
      <c r="E16" s="7">
        <f>Prehlad!L70</f>
        <v>35.584794850000002</v>
      </c>
      <c r="F16" s="5">
        <f>Prehlad!N70</f>
        <v>0</v>
      </c>
      <c r="G16" s="5">
        <f>Prehlad!W70</f>
        <v>75.894999999999996</v>
      </c>
    </row>
    <row r="17" spans="1:7">
      <c r="A17" s="1" t="s">
        <v>100</v>
      </c>
      <c r="B17" s="6">
        <f>Prehlad!H72</f>
        <v>5667.5</v>
      </c>
      <c r="C17" s="6">
        <f>Prehlad!I72</f>
        <v>2640.9700000000003</v>
      </c>
      <c r="D17" s="6">
        <f>Prehlad!J72</f>
        <v>8308.4700000000012</v>
      </c>
      <c r="E17" s="7">
        <f>Prehlad!L72</f>
        <v>95.504036609999986</v>
      </c>
      <c r="F17" s="5">
        <f>Prehlad!N72</f>
        <v>0</v>
      </c>
      <c r="G17" s="5">
        <f>Prehlad!W72</f>
        <v>288.71800000000002</v>
      </c>
    </row>
    <row r="19" spans="1:7">
      <c r="A19" s="1" t="s">
        <v>101</v>
      </c>
      <c r="B19" s="6">
        <f>Prehlad!H79</f>
        <v>0</v>
      </c>
      <c r="C19" s="6">
        <f>Prehlad!I79</f>
        <v>0</v>
      </c>
      <c r="D19" s="6">
        <f>Prehlad!J79</f>
        <v>0</v>
      </c>
      <c r="E19" s="7">
        <f>Prehlad!L79</f>
        <v>0</v>
      </c>
      <c r="F19" s="5">
        <f>Prehlad!N79</f>
        <v>0</v>
      </c>
      <c r="G19" s="5">
        <f>Prehlad!W79</f>
        <v>3</v>
      </c>
    </row>
    <row r="20" spans="1:7">
      <c r="A20" s="1" t="s">
        <v>102</v>
      </c>
      <c r="B20" s="6">
        <f>Prehlad!H81</f>
        <v>0</v>
      </c>
      <c r="C20" s="6">
        <f>Prehlad!I81</f>
        <v>0</v>
      </c>
      <c r="D20" s="6">
        <f>Prehlad!J81</f>
        <v>0</v>
      </c>
      <c r="E20" s="7">
        <f>Prehlad!L81</f>
        <v>0</v>
      </c>
      <c r="F20" s="5">
        <f>Prehlad!N81</f>
        <v>0</v>
      </c>
      <c r="G20" s="5">
        <f>Prehlad!W81</f>
        <v>3</v>
      </c>
    </row>
    <row r="23" spans="1:7">
      <c r="A23" s="1" t="s">
        <v>103</v>
      </c>
      <c r="B23" s="6">
        <f>Prehlad!H83</f>
        <v>5667.5</v>
      </c>
      <c r="C23" s="6">
        <f>Prehlad!I83</f>
        <v>2640.9700000000003</v>
      </c>
      <c r="D23" s="6">
        <f>Prehlad!J83</f>
        <v>8308.4700000000012</v>
      </c>
      <c r="E23" s="7">
        <f>Prehlad!L83</f>
        <v>95.504036609999986</v>
      </c>
      <c r="F23" s="5">
        <f>Prehlad!N83</f>
        <v>0</v>
      </c>
      <c r="G23" s="5">
        <f>Prehlad!W83</f>
        <v>291.71800000000002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83"/>
  <sheetViews>
    <sheetView showGridLines="0" tabSelected="1" zoomScale="145" zoomScaleNormal="145" workbookViewId="0">
      <pane ySplit="11" topLeftCell="A78" activePane="bottomLeft" state="frozen"/>
      <selection pane="bottomLeft" activeCell="E87" sqref="E87"/>
    </sheetView>
  </sheetViews>
  <sheetFormatPr defaultRowHeight="12.75"/>
  <cols>
    <col min="1" max="1" width="4.140625" style="116" customWidth="1"/>
    <col min="2" max="2" width="5" style="117" customWidth="1"/>
    <col min="3" max="3" width="8.140625" style="118" customWidth="1"/>
    <col min="4" max="4" width="35.7109375" style="125" customWidth="1"/>
    <col min="5" max="5" width="10.7109375" style="120" customWidth="1"/>
    <col min="6" max="6" width="5.28515625" style="119" customWidth="1"/>
    <col min="7" max="7" width="9.7109375" style="121" customWidth="1"/>
    <col min="8" max="9" width="9.7109375" style="121" hidden="1" customWidth="1"/>
    <col min="10" max="10" width="10.7109375" style="121" customWidth="1"/>
    <col min="11" max="11" width="7.42578125" style="122" hidden="1" customWidth="1"/>
    <col min="12" max="12" width="8.28515625" style="122" hidden="1" customWidth="1"/>
    <col min="13" max="13" width="9.140625" style="120" hidden="1" customWidth="1"/>
    <col min="14" max="14" width="7" style="120" hidden="1" customWidth="1"/>
    <col min="15" max="15" width="3.5703125" style="119" customWidth="1"/>
    <col min="16" max="16" width="12.7109375" style="119" hidden="1" customWidth="1"/>
    <col min="17" max="19" width="13.28515625" style="120" hidden="1" customWidth="1"/>
    <col min="20" max="20" width="10.5703125" style="123" hidden="1" customWidth="1"/>
    <col min="21" max="21" width="10.28515625" style="123" hidden="1" customWidth="1"/>
    <col min="22" max="22" width="5.7109375" style="123" hidden="1" customWidth="1"/>
    <col min="23" max="23" width="9.140625" style="124"/>
    <col min="24" max="25" width="5.7109375" style="119" customWidth="1"/>
    <col min="26" max="26" width="6.5703125" style="119" customWidth="1"/>
    <col min="27" max="27" width="24.85546875" style="119" customWidth="1"/>
    <col min="28" max="28" width="4.28515625" style="119" customWidth="1"/>
    <col min="29" max="29" width="8.28515625" style="119" customWidth="1"/>
    <col min="30" max="30" width="8.7109375" style="119" customWidth="1"/>
    <col min="31" max="34" width="9.140625" style="119"/>
    <col min="35" max="16384" width="9.140625" style="1"/>
  </cols>
  <sheetData>
    <row r="1" spans="1:34">
      <c r="A1" s="21" t="s">
        <v>79</v>
      </c>
      <c r="B1" s="1"/>
      <c r="C1" s="1"/>
      <c r="D1" s="1"/>
      <c r="E1" s="21" t="s">
        <v>80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  <c r="AE1" s="1"/>
      <c r="AF1" s="1"/>
      <c r="AG1" s="1"/>
      <c r="AH1" s="1"/>
    </row>
    <row r="2" spans="1:34">
      <c r="A2" s="21" t="s">
        <v>81</v>
      </c>
      <c r="B2" s="1"/>
      <c r="C2" s="1"/>
      <c r="D2" s="1"/>
      <c r="E2" s="21" t="s">
        <v>82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4" t="s">
        <v>7</v>
      </c>
      <c r="AA2" s="105" t="s">
        <v>104</v>
      </c>
      <c r="AB2" s="105" t="s">
        <v>9</v>
      </c>
      <c r="AC2" s="105"/>
      <c r="AD2" s="106"/>
      <c r="AE2" s="1"/>
      <c r="AF2" s="1"/>
      <c r="AG2" s="1"/>
      <c r="AH2" s="1"/>
    </row>
    <row r="3" spans="1:34">
      <c r="A3" s="21" t="s">
        <v>263</v>
      </c>
      <c r="B3" s="1"/>
      <c r="C3" s="1"/>
      <c r="D3" s="1"/>
      <c r="E3" s="21" t="s">
        <v>264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4" t="s">
        <v>12</v>
      </c>
      <c r="AA3" s="105" t="s">
        <v>105</v>
      </c>
      <c r="AB3" s="105" t="s">
        <v>9</v>
      </c>
      <c r="AC3" s="105" t="s">
        <v>14</v>
      </c>
      <c r="AD3" s="106" t="s">
        <v>15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4" t="s">
        <v>16</v>
      </c>
      <c r="AA4" s="105" t="s">
        <v>106</v>
      </c>
      <c r="AB4" s="105" t="s">
        <v>9</v>
      </c>
      <c r="AC4" s="105"/>
      <c r="AD4" s="106"/>
      <c r="AE4" s="1"/>
      <c r="AF4" s="1"/>
      <c r="AG4" s="1"/>
      <c r="AH4" s="1"/>
    </row>
    <row r="5" spans="1:34">
      <c r="A5" s="2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4" t="s">
        <v>23</v>
      </c>
      <c r="AA5" s="105" t="s">
        <v>105</v>
      </c>
      <c r="AB5" s="105" t="s">
        <v>9</v>
      </c>
      <c r="AC5" s="105" t="s">
        <v>14</v>
      </c>
      <c r="AD5" s="106" t="s">
        <v>15</v>
      </c>
      <c r="AE5" s="1"/>
      <c r="AF5" s="1"/>
      <c r="AG5" s="1"/>
      <c r="AH5" s="1"/>
    </row>
    <row r="6" spans="1:34">
      <c r="A6" s="21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2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 thickBot="1">
      <c r="A9" s="141" t="s">
        <v>107</v>
      </c>
      <c r="B9" s="2"/>
      <c r="C9" s="3"/>
      <c r="D9" s="4"/>
      <c r="E9" s="5"/>
      <c r="F9" s="1"/>
      <c r="G9" s="6"/>
      <c r="H9" s="6"/>
      <c r="I9" s="6"/>
      <c r="J9" s="6"/>
      <c r="K9" s="7"/>
      <c r="L9" s="7"/>
      <c r="M9" s="5"/>
      <c r="N9" s="5"/>
      <c r="O9" s="1"/>
      <c r="P9" s="1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3.5" thickTop="1">
      <c r="A10" s="9" t="s">
        <v>108</v>
      </c>
      <c r="B10" s="10" t="s">
        <v>109</v>
      </c>
      <c r="C10" s="10" t="s">
        <v>110</v>
      </c>
      <c r="D10" s="10" t="s">
        <v>111</v>
      </c>
      <c r="E10" s="10" t="s">
        <v>112</v>
      </c>
      <c r="F10" s="10" t="s">
        <v>113</v>
      </c>
      <c r="G10" s="10" t="s">
        <v>114</v>
      </c>
      <c r="H10" s="10" t="s">
        <v>88</v>
      </c>
      <c r="I10" s="10" t="s">
        <v>89</v>
      </c>
      <c r="J10" s="10" t="s">
        <v>90</v>
      </c>
      <c r="K10" s="11" t="s">
        <v>91</v>
      </c>
      <c r="L10" s="12"/>
      <c r="M10" s="13" t="s">
        <v>92</v>
      </c>
      <c r="N10" s="12"/>
      <c r="O10" s="97" t="s">
        <v>115</v>
      </c>
      <c r="P10" s="98" t="s">
        <v>116</v>
      </c>
      <c r="Q10" s="99" t="s">
        <v>112</v>
      </c>
      <c r="R10" s="99" t="s">
        <v>112</v>
      </c>
      <c r="S10" s="100" t="s">
        <v>112</v>
      </c>
      <c r="T10" s="108" t="s">
        <v>117</v>
      </c>
      <c r="U10" s="108" t="s">
        <v>118</v>
      </c>
      <c r="V10" s="108" t="s">
        <v>119</v>
      </c>
      <c r="W10" s="109" t="s">
        <v>94</v>
      </c>
      <c r="X10" s="109" t="s">
        <v>120</v>
      </c>
      <c r="Y10" s="109" t="s">
        <v>121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thickBot="1">
      <c r="A11" s="14" t="s">
        <v>122</v>
      </c>
      <c r="B11" s="15" t="s">
        <v>123</v>
      </c>
      <c r="C11" s="16"/>
      <c r="D11" s="15" t="s">
        <v>124</v>
      </c>
      <c r="E11" s="15" t="s">
        <v>125</v>
      </c>
      <c r="F11" s="15" t="s">
        <v>126</v>
      </c>
      <c r="G11" s="15" t="s">
        <v>127</v>
      </c>
      <c r="H11" s="15" t="s">
        <v>93</v>
      </c>
      <c r="I11" s="15" t="s">
        <v>39</v>
      </c>
      <c r="J11" s="15"/>
      <c r="K11" s="15" t="s">
        <v>114</v>
      </c>
      <c r="L11" s="15" t="s">
        <v>90</v>
      </c>
      <c r="M11" s="17" t="s">
        <v>114</v>
      </c>
      <c r="N11" s="15" t="s">
        <v>90</v>
      </c>
      <c r="O11" s="20" t="s">
        <v>128</v>
      </c>
      <c r="P11" s="101"/>
      <c r="Q11" s="102" t="s">
        <v>129</v>
      </c>
      <c r="R11" s="102" t="s">
        <v>130</v>
      </c>
      <c r="S11" s="103" t="s">
        <v>131</v>
      </c>
      <c r="T11" s="108" t="s">
        <v>132</v>
      </c>
      <c r="U11" s="108" t="s">
        <v>133</v>
      </c>
      <c r="V11" s="108" t="s">
        <v>134</v>
      </c>
      <c r="W11" s="10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thickTop="1"/>
    <row r="13" spans="1:34">
      <c r="B13" s="135" t="s">
        <v>135</v>
      </c>
    </row>
    <row r="14" spans="1:34">
      <c r="B14" s="118" t="s">
        <v>95</v>
      </c>
    </row>
    <row r="15" spans="1:34">
      <c r="A15" s="116">
        <v>1</v>
      </c>
      <c r="B15" s="117" t="s">
        <v>136</v>
      </c>
      <c r="C15" s="118" t="s">
        <v>137</v>
      </c>
      <c r="D15" s="125" t="s">
        <v>138</v>
      </c>
      <c r="E15" s="120">
        <v>0.06</v>
      </c>
      <c r="F15" s="119" t="s">
        <v>139</v>
      </c>
      <c r="G15" s="121">
        <v>500</v>
      </c>
      <c r="H15" s="121">
        <f t="shared" ref="H15:H29" si="0">ROUND(E15*G15, 2)</f>
        <v>30</v>
      </c>
      <c r="J15" s="121">
        <f t="shared" ref="J15:J34" si="1">ROUND(E15*G15, 2)</f>
        <v>30</v>
      </c>
      <c r="K15" s="122">
        <v>0.61312999999999995</v>
      </c>
      <c r="L15" s="122">
        <f>E15*K15</f>
        <v>3.6787799999999996E-2</v>
      </c>
      <c r="O15" s="119">
        <v>20</v>
      </c>
      <c r="P15" s="119" t="s">
        <v>140</v>
      </c>
      <c r="T15" s="123" t="s">
        <v>50</v>
      </c>
      <c r="U15" s="123" t="s">
        <v>50</v>
      </c>
      <c r="V15" s="123" t="s">
        <v>67</v>
      </c>
      <c r="W15" s="124">
        <v>5.8760000000000003</v>
      </c>
      <c r="Z15" s="119" t="s">
        <v>141</v>
      </c>
      <c r="AA15" s="119">
        <v>10302</v>
      </c>
    </row>
    <row r="16" spans="1:34">
      <c r="A16" s="116">
        <v>2</v>
      </c>
      <c r="B16" s="117" t="s">
        <v>142</v>
      </c>
      <c r="C16" s="118" t="s">
        <v>143</v>
      </c>
      <c r="D16" s="125" t="s">
        <v>144</v>
      </c>
      <c r="E16" s="120">
        <v>81.540000000000006</v>
      </c>
      <c r="F16" s="119" t="s">
        <v>145</v>
      </c>
      <c r="G16" s="121">
        <v>0.2</v>
      </c>
      <c r="H16" s="121">
        <f t="shared" si="0"/>
        <v>16.309999999999999</v>
      </c>
      <c r="J16" s="121">
        <f t="shared" si="1"/>
        <v>16.309999999999999</v>
      </c>
      <c r="O16" s="119">
        <v>20</v>
      </c>
      <c r="P16" s="119" t="s">
        <v>140</v>
      </c>
      <c r="T16" s="123" t="s">
        <v>50</v>
      </c>
      <c r="U16" s="123" t="s">
        <v>50</v>
      </c>
      <c r="V16" s="123" t="s">
        <v>67</v>
      </c>
      <c r="W16" s="124">
        <v>1.468</v>
      </c>
      <c r="Z16" s="119" t="s">
        <v>146</v>
      </c>
      <c r="AA16" s="119">
        <v>101010101061</v>
      </c>
    </row>
    <row r="17" spans="1:27">
      <c r="A17" s="116">
        <v>3</v>
      </c>
      <c r="B17" s="117" t="s">
        <v>147</v>
      </c>
      <c r="C17" s="118" t="s">
        <v>148</v>
      </c>
      <c r="D17" s="125" t="s">
        <v>149</v>
      </c>
      <c r="E17" s="120">
        <v>8.5</v>
      </c>
      <c r="F17" s="119" t="s">
        <v>150</v>
      </c>
      <c r="G17" s="121">
        <v>2.5</v>
      </c>
      <c r="H17" s="121">
        <f t="shared" si="0"/>
        <v>21.25</v>
      </c>
      <c r="J17" s="121">
        <f t="shared" si="1"/>
        <v>21.25</v>
      </c>
      <c r="O17" s="119">
        <v>20</v>
      </c>
      <c r="P17" s="119" t="s">
        <v>140</v>
      </c>
      <c r="T17" s="123" t="s">
        <v>50</v>
      </c>
      <c r="U17" s="123" t="s">
        <v>50</v>
      </c>
      <c r="V17" s="123" t="s">
        <v>67</v>
      </c>
      <c r="W17" s="124">
        <v>0.111</v>
      </c>
      <c r="Z17" s="119" t="s">
        <v>141</v>
      </c>
      <c r="AA17" s="119">
        <v>102010101</v>
      </c>
    </row>
    <row r="18" spans="1:27">
      <c r="A18" s="116">
        <v>4</v>
      </c>
      <c r="B18" s="117" t="s">
        <v>151</v>
      </c>
      <c r="C18" s="118" t="s">
        <v>152</v>
      </c>
      <c r="D18" s="125" t="s">
        <v>153</v>
      </c>
      <c r="E18" s="120">
        <v>14.355</v>
      </c>
      <c r="F18" s="119" t="s">
        <v>150</v>
      </c>
      <c r="G18" s="121">
        <v>6</v>
      </c>
      <c r="H18" s="121">
        <f t="shared" si="0"/>
        <v>86.13</v>
      </c>
      <c r="J18" s="121">
        <f t="shared" si="1"/>
        <v>86.13</v>
      </c>
      <c r="O18" s="119">
        <v>20</v>
      </c>
      <c r="P18" s="119" t="s">
        <v>140</v>
      </c>
      <c r="T18" s="123" t="s">
        <v>50</v>
      </c>
      <c r="U18" s="123" t="s">
        <v>50</v>
      </c>
      <c r="V18" s="123" t="s">
        <v>67</v>
      </c>
      <c r="W18" s="124">
        <v>2.7130000000000001</v>
      </c>
      <c r="Z18" s="119" t="s">
        <v>154</v>
      </c>
      <c r="AA18" s="119">
        <v>102040002001</v>
      </c>
    </row>
    <row r="19" spans="1:27">
      <c r="A19" s="116">
        <v>5</v>
      </c>
      <c r="B19" s="117" t="s">
        <v>151</v>
      </c>
      <c r="C19" s="118" t="s">
        <v>155</v>
      </c>
      <c r="D19" s="125" t="s">
        <v>156</v>
      </c>
      <c r="E19" s="120">
        <v>14.355</v>
      </c>
      <c r="F19" s="119" t="s">
        <v>150</v>
      </c>
      <c r="G19" s="121">
        <v>0.5</v>
      </c>
      <c r="H19" s="121">
        <f t="shared" si="0"/>
        <v>7.18</v>
      </c>
      <c r="J19" s="121">
        <f t="shared" si="1"/>
        <v>7.18</v>
      </c>
      <c r="O19" s="119">
        <v>20</v>
      </c>
      <c r="P19" s="119" t="s">
        <v>140</v>
      </c>
      <c r="T19" s="123" t="s">
        <v>50</v>
      </c>
      <c r="U19" s="123" t="s">
        <v>50</v>
      </c>
      <c r="V19" s="123" t="s">
        <v>67</v>
      </c>
      <c r="W19" s="124">
        <v>0.61699999999999999</v>
      </c>
      <c r="Z19" s="119" t="s">
        <v>154</v>
      </c>
      <c r="AA19" s="119">
        <v>102040002009</v>
      </c>
    </row>
    <row r="20" spans="1:27">
      <c r="A20" s="116">
        <v>6</v>
      </c>
      <c r="B20" s="117" t="s">
        <v>147</v>
      </c>
      <c r="C20" s="118" t="s">
        <v>157</v>
      </c>
      <c r="D20" s="125" t="s">
        <v>158</v>
      </c>
      <c r="E20" s="120">
        <v>13.045999999999999</v>
      </c>
      <c r="F20" s="119" t="s">
        <v>150</v>
      </c>
      <c r="G20" s="121">
        <v>10</v>
      </c>
      <c r="H20" s="121">
        <f t="shared" si="0"/>
        <v>130.46</v>
      </c>
      <c r="J20" s="121">
        <f t="shared" si="1"/>
        <v>130.46</v>
      </c>
      <c r="O20" s="119">
        <v>20</v>
      </c>
      <c r="P20" s="119" t="s">
        <v>140</v>
      </c>
      <c r="T20" s="123" t="s">
        <v>50</v>
      </c>
      <c r="U20" s="123" t="s">
        <v>50</v>
      </c>
      <c r="V20" s="123" t="s">
        <v>67</v>
      </c>
      <c r="W20" s="124">
        <v>25.622</v>
      </c>
      <c r="Z20" s="119" t="s">
        <v>141</v>
      </c>
      <c r="AA20" s="119">
        <v>103020102001</v>
      </c>
    </row>
    <row r="21" spans="1:27" ht="25.5">
      <c r="A21" s="116">
        <v>7</v>
      </c>
      <c r="B21" s="117" t="s">
        <v>151</v>
      </c>
      <c r="C21" s="118" t="s">
        <v>159</v>
      </c>
      <c r="D21" s="125" t="s">
        <v>160</v>
      </c>
      <c r="E21" s="120">
        <v>13.045999999999999</v>
      </c>
      <c r="F21" s="119" t="s">
        <v>150</v>
      </c>
      <c r="G21" s="121">
        <v>1.4</v>
      </c>
      <c r="H21" s="121">
        <f t="shared" si="0"/>
        <v>18.260000000000002</v>
      </c>
      <c r="J21" s="121">
        <f t="shared" si="1"/>
        <v>18.260000000000002</v>
      </c>
      <c r="O21" s="119">
        <v>20</v>
      </c>
      <c r="P21" s="119" t="s">
        <v>140</v>
      </c>
      <c r="T21" s="123" t="s">
        <v>50</v>
      </c>
      <c r="U21" s="123" t="s">
        <v>50</v>
      </c>
      <c r="V21" s="123" t="s">
        <v>67</v>
      </c>
      <c r="W21" s="124">
        <v>7.9969999999999999</v>
      </c>
      <c r="Z21" s="119" t="s">
        <v>141</v>
      </c>
      <c r="AA21" s="119">
        <v>103020102019</v>
      </c>
    </row>
    <row r="22" spans="1:27">
      <c r="A22" s="116">
        <v>8</v>
      </c>
      <c r="B22" s="117" t="s">
        <v>147</v>
      </c>
      <c r="C22" s="118" t="s">
        <v>161</v>
      </c>
      <c r="D22" s="125" t="s">
        <v>162</v>
      </c>
      <c r="E22" s="120">
        <v>2</v>
      </c>
      <c r="F22" s="119" t="s">
        <v>150</v>
      </c>
      <c r="G22" s="121">
        <v>10</v>
      </c>
      <c r="H22" s="121">
        <f t="shared" si="0"/>
        <v>20</v>
      </c>
      <c r="J22" s="121">
        <f t="shared" si="1"/>
        <v>20</v>
      </c>
      <c r="O22" s="119">
        <v>20</v>
      </c>
      <c r="P22" s="119" t="s">
        <v>140</v>
      </c>
      <c r="T22" s="123" t="s">
        <v>50</v>
      </c>
      <c r="U22" s="123" t="s">
        <v>50</v>
      </c>
      <c r="V22" s="123" t="s">
        <v>67</v>
      </c>
      <c r="W22" s="124">
        <v>6.2359999999999998</v>
      </c>
      <c r="Z22" s="119" t="s">
        <v>141</v>
      </c>
      <c r="AA22" s="119">
        <v>103030202001</v>
      </c>
    </row>
    <row r="23" spans="1:27">
      <c r="A23" s="116">
        <v>9</v>
      </c>
      <c r="B23" s="117" t="s">
        <v>163</v>
      </c>
      <c r="C23" s="118" t="s">
        <v>164</v>
      </c>
      <c r="D23" s="125" t="s">
        <v>165</v>
      </c>
      <c r="E23" s="120">
        <v>2</v>
      </c>
      <c r="F23" s="119" t="s">
        <v>150</v>
      </c>
      <c r="G23" s="121">
        <v>1.5</v>
      </c>
      <c r="H23" s="121">
        <f t="shared" si="0"/>
        <v>3</v>
      </c>
      <c r="J23" s="121">
        <f t="shared" si="1"/>
        <v>3</v>
      </c>
      <c r="O23" s="119">
        <v>20</v>
      </c>
      <c r="P23" s="119" t="s">
        <v>140</v>
      </c>
      <c r="T23" s="123" t="s">
        <v>50</v>
      </c>
      <c r="U23" s="123" t="s">
        <v>50</v>
      </c>
      <c r="V23" s="123" t="s">
        <v>67</v>
      </c>
      <c r="W23" s="124">
        <v>1.3560000000000001</v>
      </c>
      <c r="Z23" s="119" t="s">
        <v>166</v>
      </c>
      <c r="AA23" s="119">
        <v>10303020200</v>
      </c>
    </row>
    <row r="24" spans="1:27">
      <c r="A24" s="116">
        <v>10</v>
      </c>
      <c r="B24" s="117" t="s">
        <v>163</v>
      </c>
      <c r="C24" s="118" t="s">
        <v>167</v>
      </c>
      <c r="D24" s="125" t="s">
        <v>168</v>
      </c>
      <c r="E24" s="120">
        <v>29.401</v>
      </c>
      <c r="F24" s="119" t="s">
        <v>150</v>
      </c>
      <c r="G24" s="121">
        <v>2.5</v>
      </c>
      <c r="H24" s="121">
        <f t="shared" si="0"/>
        <v>73.5</v>
      </c>
      <c r="J24" s="121">
        <f t="shared" si="1"/>
        <v>73.5</v>
      </c>
      <c r="O24" s="119">
        <v>20</v>
      </c>
      <c r="P24" s="119" t="s">
        <v>140</v>
      </c>
      <c r="T24" s="123" t="s">
        <v>50</v>
      </c>
      <c r="U24" s="123" t="s">
        <v>50</v>
      </c>
      <c r="V24" s="123" t="s">
        <v>67</v>
      </c>
      <c r="W24" s="124">
        <v>0.55900000000000005</v>
      </c>
      <c r="Z24" s="119" t="s">
        <v>154</v>
      </c>
      <c r="AA24" s="119">
        <v>10602</v>
      </c>
    </row>
    <row r="25" spans="1:27">
      <c r="A25" s="116">
        <v>11</v>
      </c>
      <c r="B25" s="117" t="s">
        <v>163</v>
      </c>
      <c r="C25" s="118" t="s">
        <v>169</v>
      </c>
      <c r="D25" s="125" t="s">
        <v>170</v>
      </c>
      <c r="E25" s="120">
        <v>54.11</v>
      </c>
      <c r="F25" s="119" t="s">
        <v>150</v>
      </c>
      <c r="G25" s="121">
        <v>2.5</v>
      </c>
      <c r="H25" s="121">
        <f t="shared" si="0"/>
        <v>135.28</v>
      </c>
      <c r="J25" s="121">
        <f t="shared" si="1"/>
        <v>135.28</v>
      </c>
      <c r="O25" s="119">
        <v>20</v>
      </c>
      <c r="P25" s="119" t="s">
        <v>140</v>
      </c>
      <c r="T25" s="123" t="s">
        <v>50</v>
      </c>
      <c r="U25" s="123" t="s">
        <v>50</v>
      </c>
      <c r="V25" s="123" t="s">
        <v>67</v>
      </c>
      <c r="Z25" s="119" t="s">
        <v>154</v>
      </c>
      <c r="AA25" s="119">
        <v>10602</v>
      </c>
    </row>
    <row r="26" spans="1:27">
      <c r="A26" s="116">
        <v>12</v>
      </c>
      <c r="B26" s="117" t="s">
        <v>147</v>
      </c>
      <c r="C26" s="118" t="s">
        <v>171</v>
      </c>
      <c r="D26" s="125" t="s">
        <v>172</v>
      </c>
      <c r="E26" s="120">
        <v>54.11</v>
      </c>
      <c r="F26" s="119" t="s">
        <v>150</v>
      </c>
      <c r="G26" s="121">
        <v>1.7</v>
      </c>
      <c r="H26" s="121">
        <f t="shared" si="0"/>
        <v>91.99</v>
      </c>
      <c r="J26" s="121">
        <f t="shared" si="1"/>
        <v>91.99</v>
      </c>
      <c r="O26" s="119">
        <v>20</v>
      </c>
      <c r="P26" s="119" t="s">
        <v>140</v>
      </c>
      <c r="T26" s="123" t="s">
        <v>50</v>
      </c>
      <c r="U26" s="123" t="s">
        <v>50</v>
      </c>
      <c r="V26" s="123" t="s">
        <v>67</v>
      </c>
      <c r="W26" s="124">
        <v>32.466000000000001</v>
      </c>
      <c r="Z26" s="119" t="s">
        <v>141</v>
      </c>
      <c r="AA26" s="119">
        <v>106070007002</v>
      </c>
    </row>
    <row r="27" spans="1:27">
      <c r="A27" s="116">
        <v>13</v>
      </c>
      <c r="B27" s="117" t="s">
        <v>151</v>
      </c>
      <c r="C27" s="118" t="s">
        <v>173</v>
      </c>
      <c r="D27" s="142" t="s">
        <v>261</v>
      </c>
      <c r="E27" s="120">
        <v>83.52</v>
      </c>
      <c r="F27" s="119" t="s">
        <v>150</v>
      </c>
      <c r="G27" s="143">
        <v>2.5</v>
      </c>
      <c r="H27" s="121">
        <f t="shared" si="0"/>
        <v>208.8</v>
      </c>
      <c r="J27" s="121">
        <f t="shared" si="1"/>
        <v>208.8</v>
      </c>
      <c r="O27" s="119">
        <v>20</v>
      </c>
      <c r="P27" s="119" t="s">
        <v>140</v>
      </c>
      <c r="T27" s="123" t="s">
        <v>50</v>
      </c>
      <c r="U27" s="123" t="s">
        <v>50</v>
      </c>
      <c r="V27" s="123" t="s">
        <v>67</v>
      </c>
      <c r="W27" s="124">
        <v>20.212</v>
      </c>
      <c r="Z27" s="119" t="s">
        <v>141</v>
      </c>
      <c r="AA27" s="119" t="s">
        <v>140</v>
      </c>
    </row>
    <row r="28" spans="1:27">
      <c r="A28" s="116">
        <v>14</v>
      </c>
      <c r="B28" s="117" t="s">
        <v>147</v>
      </c>
      <c r="C28" s="118" t="s">
        <v>174</v>
      </c>
      <c r="D28" s="125" t="s">
        <v>175</v>
      </c>
      <c r="E28" s="120">
        <v>54.795000000000002</v>
      </c>
      <c r="F28" s="119" t="s">
        <v>145</v>
      </c>
      <c r="G28" s="121">
        <v>1.7</v>
      </c>
      <c r="H28" s="121">
        <f t="shared" si="0"/>
        <v>93.15</v>
      </c>
      <c r="J28" s="121">
        <f t="shared" si="1"/>
        <v>93.15</v>
      </c>
      <c r="O28" s="119">
        <v>20</v>
      </c>
      <c r="P28" s="119" t="s">
        <v>140</v>
      </c>
      <c r="T28" s="123" t="s">
        <v>50</v>
      </c>
      <c r="U28" s="123" t="s">
        <v>50</v>
      </c>
      <c r="V28" s="123" t="s">
        <v>67</v>
      </c>
      <c r="W28" s="124">
        <v>3.2330000000000001</v>
      </c>
      <c r="Z28" s="119" t="s">
        <v>141</v>
      </c>
      <c r="AA28" s="119">
        <v>108050203001</v>
      </c>
    </row>
    <row r="29" spans="1:27">
      <c r="A29" s="116">
        <v>15</v>
      </c>
      <c r="B29" s="117" t="s">
        <v>176</v>
      </c>
      <c r="C29" s="118" t="s">
        <v>177</v>
      </c>
      <c r="D29" s="125" t="s">
        <v>178</v>
      </c>
      <c r="E29" s="120">
        <v>1.643</v>
      </c>
      <c r="F29" s="119" t="s">
        <v>179</v>
      </c>
      <c r="G29" s="121">
        <v>7.2</v>
      </c>
      <c r="I29" s="121">
        <f>ROUND(E29*G29, 2)</f>
        <v>11.83</v>
      </c>
      <c r="J29" s="121">
        <f t="shared" si="1"/>
        <v>11.83</v>
      </c>
      <c r="K29" s="122">
        <v>1E-3</v>
      </c>
      <c r="L29" s="122">
        <f>E29*K29</f>
        <v>1.6430000000000001E-3</v>
      </c>
      <c r="O29" s="119">
        <v>20</v>
      </c>
      <c r="P29" s="119" t="s">
        <v>140</v>
      </c>
      <c r="T29" s="123" t="s">
        <v>50</v>
      </c>
      <c r="U29" s="123" t="s">
        <v>50</v>
      </c>
      <c r="V29" s="123" t="s">
        <v>67</v>
      </c>
      <c r="Z29" s="119" t="s">
        <v>180</v>
      </c>
      <c r="AA29" s="119" t="s">
        <v>140</v>
      </c>
    </row>
    <row r="30" spans="1:27">
      <c r="A30" s="116">
        <v>16</v>
      </c>
      <c r="B30" s="117" t="s">
        <v>151</v>
      </c>
      <c r="C30" s="118" t="s">
        <v>181</v>
      </c>
      <c r="D30" s="125" t="s">
        <v>182</v>
      </c>
      <c r="E30" s="120">
        <v>121.045</v>
      </c>
      <c r="F30" s="119" t="s">
        <v>145</v>
      </c>
      <c r="G30" s="121">
        <v>0.45</v>
      </c>
      <c r="H30" s="121">
        <f>ROUND(E30*G30, 2)</f>
        <v>54.47</v>
      </c>
      <c r="J30" s="121">
        <f t="shared" si="1"/>
        <v>54.47</v>
      </c>
      <c r="O30" s="119">
        <v>20</v>
      </c>
      <c r="P30" s="119" t="s">
        <v>140</v>
      </c>
      <c r="T30" s="123" t="s">
        <v>50</v>
      </c>
      <c r="U30" s="123" t="s">
        <v>50</v>
      </c>
      <c r="V30" s="123" t="s">
        <v>67</v>
      </c>
      <c r="W30" s="124">
        <v>2.0579999999999998</v>
      </c>
      <c r="Z30" s="119" t="s">
        <v>141</v>
      </c>
      <c r="AA30" s="119">
        <v>108010101</v>
      </c>
    </row>
    <row r="31" spans="1:27">
      <c r="A31" s="116">
        <v>17</v>
      </c>
      <c r="B31" s="117" t="s">
        <v>151</v>
      </c>
      <c r="C31" s="118" t="s">
        <v>183</v>
      </c>
      <c r="D31" s="125" t="s">
        <v>184</v>
      </c>
      <c r="E31" s="120">
        <v>54.795000000000002</v>
      </c>
      <c r="F31" s="119" t="s">
        <v>145</v>
      </c>
      <c r="G31" s="121">
        <v>1.95</v>
      </c>
      <c r="H31" s="121">
        <f>ROUND(E31*G31, 2)</f>
        <v>106.85</v>
      </c>
      <c r="J31" s="121">
        <f t="shared" si="1"/>
        <v>106.85</v>
      </c>
      <c r="O31" s="119">
        <v>20</v>
      </c>
      <c r="P31" s="119" t="s">
        <v>140</v>
      </c>
      <c r="T31" s="123" t="s">
        <v>50</v>
      </c>
      <c r="U31" s="123" t="s">
        <v>50</v>
      </c>
      <c r="V31" s="123" t="s">
        <v>67</v>
      </c>
      <c r="W31" s="124">
        <v>8.9320000000000004</v>
      </c>
      <c r="Z31" s="119" t="s">
        <v>141</v>
      </c>
      <c r="AA31" s="119">
        <v>108050101</v>
      </c>
    </row>
    <row r="32" spans="1:27">
      <c r="A32" s="116">
        <v>18</v>
      </c>
      <c r="B32" s="117" t="s">
        <v>151</v>
      </c>
      <c r="C32" s="118" t="s">
        <v>185</v>
      </c>
      <c r="D32" s="125" t="s">
        <v>186</v>
      </c>
      <c r="E32" s="120">
        <v>54.795000000000002</v>
      </c>
      <c r="F32" s="119" t="s">
        <v>145</v>
      </c>
      <c r="G32" s="121">
        <v>1.7</v>
      </c>
      <c r="H32" s="121">
        <f>ROUND(E32*G32, 2)</f>
        <v>93.15</v>
      </c>
      <c r="J32" s="121">
        <f t="shared" si="1"/>
        <v>93.15</v>
      </c>
      <c r="O32" s="119">
        <v>20</v>
      </c>
      <c r="P32" s="119" t="s">
        <v>140</v>
      </c>
      <c r="T32" s="123" t="s">
        <v>50</v>
      </c>
      <c r="U32" s="123" t="s">
        <v>50</v>
      </c>
      <c r="V32" s="123" t="s">
        <v>67</v>
      </c>
      <c r="W32" s="124">
        <v>6.74</v>
      </c>
      <c r="Z32" s="119" t="s">
        <v>141</v>
      </c>
      <c r="AA32" s="119">
        <v>108040101001</v>
      </c>
    </row>
    <row r="33" spans="1:27">
      <c r="A33" s="116">
        <v>19</v>
      </c>
      <c r="B33" s="117" t="s">
        <v>142</v>
      </c>
      <c r="C33" s="118" t="s">
        <v>187</v>
      </c>
      <c r="D33" s="125" t="s">
        <v>188</v>
      </c>
      <c r="E33" s="120">
        <v>54.795000000000002</v>
      </c>
      <c r="F33" s="119" t="s">
        <v>145</v>
      </c>
      <c r="G33" s="121">
        <v>1.6</v>
      </c>
      <c r="H33" s="121">
        <f>ROUND(E33*G33, 2)</f>
        <v>87.67</v>
      </c>
      <c r="J33" s="121">
        <f t="shared" si="1"/>
        <v>87.67</v>
      </c>
      <c r="O33" s="119">
        <v>20</v>
      </c>
      <c r="P33" s="119" t="s">
        <v>140</v>
      </c>
      <c r="T33" s="123" t="s">
        <v>50</v>
      </c>
      <c r="U33" s="123" t="s">
        <v>50</v>
      </c>
      <c r="V33" s="123" t="s">
        <v>67</v>
      </c>
      <c r="W33" s="124">
        <v>0.82199999999999995</v>
      </c>
      <c r="Z33" s="119" t="s">
        <v>141</v>
      </c>
      <c r="AA33" s="119">
        <v>108060309001</v>
      </c>
    </row>
    <row r="34" spans="1:27">
      <c r="A34" s="116">
        <v>20</v>
      </c>
      <c r="B34" s="117" t="s">
        <v>142</v>
      </c>
      <c r="C34" s="118" t="s">
        <v>189</v>
      </c>
      <c r="D34" s="125" t="s">
        <v>190</v>
      </c>
      <c r="E34" s="120">
        <v>54.795000000000002</v>
      </c>
      <c r="F34" s="119" t="s">
        <v>145</v>
      </c>
      <c r="G34" s="121">
        <v>0.5</v>
      </c>
      <c r="H34" s="121">
        <f>ROUND(E34*G34, 2)</f>
        <v>27.4</v>
      </c>
      <c r="J34" s="121">
        <f t="shared" si="1"/>
        <v>27.4</v>
      </c>
      <c r="O34" s="119">
        <v>20</v>
      </c>
      <c r="P34" s="119" t="s">
        <v>140</v>
      </c>
      <c r="T34" s="123" t="s">
        <v>50</v>
      </c>
      <c r="U34" s="123" t="s">
        <v>50</v>
      </c>
      <c r="V34" s="123" t="s">
        <v>67</v>
      </c>
      <c r="W34" s="124">
        <v>5.5E-2</v>
      </c>
      <c r="Z34" s="119" t="s">
        <v>141</v>
      </c>
      <c r="AA34" s="119">
        <v>108060310001</v>
      </c>
    </row>
    <row r="35" spans="1:27">
      <c r="D35" s="136" t="s">
        <v>191</v>
      </c>
      <c r="E35" s="137">
        <f>J35</f>
        <v>1316.6800000000003</v>
      </c>
      <c r="H35" s="137">
        <f>SUM(H13:H34)</f>
        <v>1304.8500000000004</v>
      </c>
      <c r="I35" s="137">
        <f>SUM(I13:I34)</f>
        <v>11.83</v>
      </c>
      <c r="J35" s="137">
        <f>SUM(J13:J34)</f>
        <v>1316.6800000000003</v>
      </c>
      <c r="L35" s="138">
        <f>SUM(L13:L34)</f>
        <v>3.8430799999999994E-2</v>
      </c>
      <c r="N35" s="139">
        <f>SUM(N13:N34)</f>
        <v>0</v>
      </c>
      <c r="W35" s="124">
        <f>SUM(W13:W34)</f>
        <v>127.07300000000001</v>
      </c>
    </row>
    <row r="37" spans="1:27">
      <c r="B37" s="118" t="s">
        <v>96</v>
      </c>
    </row>
    <row r="38" spans="1:27">
      <c r="A38" s="116">
        <v>21</v>
      </c>
      <c r="B38" s="117" t="s">
        <v>151</v>
      </c>
      <c r="C38" s="118" t="s">
        <v>192</v>
      </c>
      <c r="D38" s="125" t="s">
        <v>193</v>
      </c>
      <c r="E38" s="120">
        <v>69.25</v>
      </c>
      <c r="F38" s="119" t="s">
        <v>145</v>
      </c>
      <c r="G38" s="121">
        <v>0.8</v>
      </c>
      <c r="H38" s="121">
        <f>ROUND(E38*G38, 2)</f>
        <v>55.4</v>
      </c>
      <c r="J38" s="121">
        <f>ROUND(E38*G38, 2)</f>
        <v>55.4</v>
      </c>
      <c r="O38" s="119">
        <v>20</v>
      </c>
      <c r="P38" s="119" t="s">
        <v>140</v>
      </c>
      <c r="T38" s="123" t="s">
        <v>50</v>
      </c>
      <c r="U38" s="123" t="s">
        <v>50</v>
      </c>
      <c r="V38" s="123" t="s">
        <v>67</v>
      </c>
      <c r="W38" s="124">
        <v>0.34599999999999997</v>
      </c>
      <c r="Z38" s="119" t="s">
        <v>141</v>
      </c>
      <c r="AA38" s="119">
        <v>108030001001</v>
      </c>
    </row>
    <row r="39" spans="1:27">
      <c r="D39" s="136" t="s">
        <v>194</v>
      </c>
      <c r="E39" s="137">
        <f>J39</f>
        <v>55.4</v>
      </c>
      <c r="H39" s="137">
        <f>SUM(H37:H38)</f>
        <v>55.4</v>
      </c>
      <c r="I39" s="137">
        <f>SUM(I37:I38)</f>
        <v>0</v>
      </c>
      <c r="J39" s="137">
        <f>SUM(J37:J38)</f>
        <v>55.4</v>
      </c>
      <c r="L39" s="138">
        <f>SUM(L37:L38)</f>
        <v>0</v>
      </c>
      <c r="N39" s="139">
        <f>SUM(N37:N38)</f>
        <v>0</v>
      </c>
      <c r="W39" s="124">
        <f>SUM(W37:W38)</f>
        <v>0.34599999999999997</v>
      </c>
    </row>
    <row r="41" spans="1:27">
      <c r="B41" s="118" t="s">
        <v>97</v>
      </c>
    </row>
    <row r="42" spans="1:27">
      <c r="A42" s="116">
        <v>22</v>
      </c>
      <c r="B42" s="117" t="s">
        <v>195</v>
      </c>
      <c r="C42" s="118" t="s">
        <v>196</v>
      </c>
      <c r="D42" s="125" t="s">
        <v>197</v>
      </c>
      <c r="E42" s="120">
        <v>45.128</v>
      </c>
      <c r="F42" s="119" t="s">
        <v>145</v>
      </c>
      <c r="G42" s="121">
        <v>3.3</v>
      </c>
      <c r="H42" s="121">
        <f t="shared" ref="H42:H51" si="2">ROUND(E42*G42, 2)</f>
        <v>148.91999999999999</v>
      </c>
      <c r="J42" s="121">
        <f t="shared" ref="J42:J51" si="3">ROUND(E42*G42, 2)</f>
        <v>148.91999999999999</v>
      </c>
      <c r="K42" s="122">
        <v>0.18906999999999999</v>
      </c>
      <c r="L42" s="122">
        <f>E42*K42</f>
        <v>8.5323509599999987</v>
      </c>
      <c r="O42" s="119">
        <v>20</v>
      </c>
      <c r="P42" s="119" t="s">
        <v>140</v>
      </c>
      <c r="T42" s="123" t="s">
        <v>50</v>
      </c>
      <c r="U42" s="123" t="s">
        <v>50</v>
      </c>
      <c r="V42" s="123" t="s">
        <v>67</v>
      </c>
      <c r="W42" s="124">
        <v>0.99299999999999999</v>
      </c>
      <c r="Z42" s="119" t="s">
        <v>198</v>
      </c>
      <c r="AA42" s="119">
        <v>2201010400008</v>
      </c>
    </row>
    <row r="43" spans="1:27">
      <c r="A43" s="116">
        <v>23</v>
      </c>
      <c r="B43" s="117" t="s">
        <v>195</v>
      </c>
      <c r="C43" s="118" t="s">
        <v>199</v>
      </c>
      <c r="D43" s="125" t="s">
        <v>200</v>
      </c>
      <c r="E43" s="120">
        <v>66.25</v>
      </c>
      <c r="F43" s="119" t="s">
        <v>145</v>
      </c>
      <c r="G43" s="121">
        <v>6.6</v>
      </c>
      <c r="H43" s="121">
        <f t="shared" si="2"/>
        <v>437.25</v>
      </c>
      <c r="J43" s="121">
        <f t="shared" si="3"/>
        <v>437.25</v>
      </c>
      <c r="K43" s="122">
        <v>0.37080000000000002</v>
      </c>
      <c r="L43" s="122">
        <f>E43*K43</f>
        <v>24.5655</v>
      </c>
      <c r="O43" s="119">
        <v>20</v>
      </c>
      <c r="P43" s="119" t="s">
        <v>140</v>
      </c>
      <c r="T43" s="123" t="s">
        <v>50</v>
      </c>
      <c r="U43" s="123" t="s">
        <v>50</v>
      </c>
      <c r="V43" s="123" t="s">
        <v>67</v>
      </c>
      <c r="W43" s="124">
        <v>1.855</v>
      </c>
      <c r="Z43" s="119" t="s">
        <v>198</v>
      </c>
      <c r="AA43" s="119">
        <v>2201010400020</v>
      </c>
    </row>
    <row r="44" spans="1:27">
      <c r="A44" s="116">
        <v>24</v>
      </c>
      <c r="B44" s="117" t="s">
        <v>195</v>
      </c>
      <c r="C44" s="118" t="s">
        <v>201</v>
      </c>
      <c r="D44" s="125" t="s">
        <v>202</v>
      </c>
      <c r="E44" s="120">
        <v>7.5</v>
      </c>
      <c r="F44" s="119" t="s">
        <v>145</v>
      </c>
      <c r="G44" s="121">
        <v>8.1999999999999993</v>
      </c>
      <c r="H44" s="121">
        <f t="shared" si="2"/>
        <v>61.5</v>
      </c>
      <c r="J44" s="121">
        <f t="shared" si="3"/>
        <v>61.5</v>
      </c>
      <c r="K44" s="122">
        <v>0.46166000000000001</v>
      </c>
      <c r="L44" s="122">
        <f>E44*K44</f>
        <v>3.46245</v>
      </c>
      <c r="O44" s="119">
        <v>20</v>
      </c>
      <c r="P44" s="119" t="s">
        <v>140</v>
      </c>
      <c r="T44" s="123" t="s">
        <v>50</v>
      </c>
      <c r="U44" s="123" t="s">
        <v>50</v>
      </c>
      <c r="V44" s="123" t="s">
        <v>67</v>
      </c>
      <c r="W44" s="124">
        <v>0.22500000000000001</v>
      </c>
      <c r="Z44" s="119" t="s">
        <v>198</v>
      </c>
      <c r="AA44" s="119">
        <v>2201010400025</v>
      </c>
    </row>
    <row r="45" spans="1:27">
      <c r="A45" s="116">
        <v>25</v>
      </c>
      <c r="B45" s="117" t="s">
        <v>195</v>
      </c>
      <c r="C45" s="118" t="s">
        <v>203</v>
      </c>
      <c r="D45" s="142" t="s">
        <v>262</v>
      </c>
      <c r="E45" s="144">
        <v>36.965000000000003</v>
      </c>
      <c r="F45" s="145" t="s">
        <v>150</v>
      </c>
      <c r="G45" s="143">
        <v>11</v>
      </c>
      <c r="H45" s="121">
        <f t="shared" si="2"/>
        <v>406.62</v>
      </c>
      <c r="J45" s="121">
        <f t="shared" si="3"/>
        <v>406.62</v>
      </c>
      <c r="O45" s="119">
        <v>20</v>
      </c>
      <c r="P45" s="119" t="s">
        <v>140</v>
      </c>
      <c r="T45" s="123" t="s">
        <v>50</v>
      </c>
      <c r="U45" s="123" t="s">
        <v>50</v>
      </c>
      <c r="V45" s="123" t="s">
        <v>67</v>
      </c>
      <c r="W45" s="124">
        <v>32.64</v>
      </c>
      <c r="Z45" s="119" t="s">
        <v>204</v>
      </c>
      <c r="AA45" s="119">
        <v>2201020101101</v>
      </c>
    </row>
    <row r="46" spans="1:27">
      <c r="A46" s="116">
        <v>26</v>
      </c>
      <c r="B46" s="117" t="s">
        <v>147</v>
      </c>
      <c r="C46" s="118" t="s">
        <v>205</v>
      </c>
      <c r="D46" s="125" t="s">
        <v>206</v>
      </c>
      <c r="E46" s="120">
        <v>7.75</v>
      </c>
      <c r="F46" s="119" t="s">
        <v>145</v>
      </c>
      <c r="G46" s="121">
        <v>0.7</v>
      </c>
      <c r="H46" s="121">
        <f t="shared" si="2"/>
        <v>5.43</v>
      </c>
      <c r="J46" s="121">
        <f t="shared" si="3"/>
        <v>5.43</v>
      </c>
      <c r="K46" s="122">
        <v>6.0099999999999997E-3</v>
      </c>
      <c r="L46" s="122">
        <f t="shared" ref="L46:L51" si="4">E46*K46</f>
        <v>4.6577500000000001E-2</v>
      </c>
      <c r="O46" s="119">
        <v>20</v>
      </c>
      <c r="P46" s="119" t="s">
        <v>140</v>
      </c>
      <c r="T46" s="123" t="s">
        <v>50</v>
      </c>
      <c r="U46" s="123" t="s">
        <v>50</v>
      </c>
      <c r="V46" s="123" t="s">
        <v>67</v>
      </c>
      <c r="W46" s="124">
        <v>3.1E-2</v>
      </c>
      <c r="Z46" s="119" t="s">
        <v>204</v>
      </c>
      <c r="AA46" s="119">
        <v>2203032901002</v>
      </c>
    </row>
    <row r="47" spans="1:27">
      <c r="A47" s="116">
        <v>27</v>
      </c>
      <c r="B47" s="117" t="s">
        <v>147</v>
      </c>
      <c r="C47" s="118" t="s">
        <v>207</v>
      </c>
      <c r="D47" s="125" t="s">
        <v>208</v>
      </c>
      <c r="E47" s="120">
        <v>7.75</v>
      </c>
      <c r="F47" s="119" t="s">
        <v>145</v>
      </c>
      <c r="G47" s="121">
        <v>0.7</v>
      </c>
      <c r="H47" s="121">
        <f t="shared" si="2"/>
        <v>5.43</v>
      </c>
      <c r="J47" s="121">
        <f t="shared" si="3"/>
        <v>5.43</v>
      </c>
      <c r="K47" s="122">
        <v>6.0999999999999997E-4</v>
      </c>
      <c r="L47" s="122">
        <f t="shared" si="4"/>
        <v>4.7274999999999999E-3</v>
      </c>
      <c r="O47" s="119">
        <v>20</v>
      </c>
      <c r="P47" s="119" t="s">
        <v>140</v>
      </c>
      <c r="T47" s="123" t="s">
        <v>50</v>
      </c>
      <c r="U47" s="123" t="s">
        <v>50</v>
      </c>
      <c r="V47" s="123" t="s">
        <v>67</v>
      </c>
      <c r="W47" s="124">
        <v>1.6E-2</v>
      </c>
      <c r="Z47" s="119" t="s">
        <v>204</v>
      </c>
      <c r="AA47" s="119">
        <v>220303300</v>
      </c>
    </row>
    <row r="48" spans="1:27" ht="25.5">
      <c r="A48" s="116">
        <v>28</v>
      </c>
      <c r="B48" s="117" t="s">
        <v>195</v>
      </c>
      <c r="C48" s="118" t="s">
        <v>209</v>
      </c>
      <c r="D48" s="125" t="s">
        <v>210</v>
      </c>
      <c r="E48" s="120">
        <v>15.5</v>
      </c>
      <c r="F48" s="119" t="s">
        <v>145</v>
      </c>
      <c r="G48" s="121">
        <v>15</v>
      </c>
      <c r="H48" s="121">
        <f t="shared" si="2"/>
        <v>232.5</v>
      </c>
      <c r="J48" s="121">
        <f t="shared" si="3"/>
        <v>232.5</v>
      </c>
      <c r="K48" s="122">
        <v>0.124</v>
      </c>
      <c r="L48" s="122">
        <f t="shared" si="4"/>
        <v>1.9219999999999999</v>
      </c>
      <c r="O48" s="119">
        <v>20</v>
      </c>
      <c r="P48" s="119" t="s">
        <v>140</v>
      </c>
      <c r="T48" s="123" t="s">
        <v>50</v>
      </c>
      <c r="U48" s="123" t="s">
        <v>50</v>
      </c>
      <c r="V48" s="123" t="s">
        <v>67</v>
      </c>
      <c r="W48" s="124">
        <v>0.72899999999999998</v>
      </c>
      <c r="Z48" s="119" t="s">
        <v>204</v>
      </c>
      <c r="AA48" s="119" t="s">
        <v>140</v>
      </c>
    </row>
    <row r="49" spans="1:27" ht="25.5">
      <c r="A49" s="116">
        <v>29</v>
      </c>
      <c r="B49" s="117" t="s">
        <v>195</v>
      </c>
      <c r="C49" s="118" t="s">
        <v>211</v>
      </c>
      <c r="D49" s="125" t="s">
        <v>212</v>
      </c>
      <c r="E49" s="120">
        <v>66.25</v>
      </c>
      <c r="F49" s="119" t="s">
        <v>145</v>
      </c>
      <c r="G49" s="121">
        <v>10</v>
      </c>
      <c r="H49" s="121">
        <f t="shared" si="2"/>
        <v>662.5</v>
      </c>
      <c r="J49" s="121">
        <f t="shared" si="3"/>
        <v>662.5</v>
      </c>
      <c r="K49" s="122">
        <v>0.1036</v>
      </c>
      <c r="L49" s="122">
        <f t="shared" si="4"/>
        <v>6.8635000000000002</v>
      </c>
      <c r="O49" s="119">
        <v>20</v>
      </c>
      <c r="P49" s="119" t="s">
        <v>140</v>
      </c>
      <c r="T49" s="123" t="s">
        <v>50</v>
      </c>
      <c r="U49" s="123" t="s">
        <v>50</v>
      </c>
      <c r="V49" s="123" t="s">
        <v>67</v>
      </c>
      <c r="W49" s="124">
        <v>41.539000000000001</v>
      </c>
      <c r="Z49" s="119" t="s">
        <v>204</v>
      </c>
      <c r="AA49" s="119" t="s">
        <v>140</v>
      </c>
    </row>
    <row r="50" spans="1:27">
      <c r="A50" s="116">
        <v>30</v>
      </c>
      <c r="B50" s="117" t="s">
        <v>176</v>
      </c>
      <c r="C50" s="118" t="s">
        <v>213</v>
      </c>
      <c r="D50" s="125" t="s">
        <v>214</v>
      </c>
      <c r="E50" s="120">
        <v>69.563000000000002</v>
      </c>
      <c r="F50" s="119" t="s">
        <v>145</v>
      </c>
      <c r="G50" s="121">
        <v>9</v>
      </c>
      <c r="I50" s="121">
        <f>ROUND(E50*G50, 2)</f>
        <v>626.07000000000005</v>
      </c>
      <c r="J50" s="121">
        <f t="shared" si="3"/>
        <v>626.07000000000005</v>
      </c>
      <c r="K50" s="122">
        <v>0.185</v>
      </c>
      <c r="L50" s="122">
        <f t="shared" si="4"/>
        <v>12.869155000000001</v>
      </c>
      <c r="O50" s="119">
        <v>20</v>
      </c>
      <c r="P50" s="119" t="s">
        <v>140</v>
      </c>
      <c r="T50" s="123" t="s">
        <v>50</v>
      </c>
      <c r="U50" s="123" t="s">
        <v>50</v>
      </c>
      <c r="V50" s="123" t="s">
        <v>67</v>
      </c>
      <c r="Z50" s="119" t="s">
        <v>215</v>
      </c>
      <c r="AA50" s="119" t="s">
        <v>140</v>
      </c>
    </row>
    <row r="51" spans="1:27">
      <c r="A51" s="116">
        <v>31</v>
      </c>
      <c r="B51" s="117" t="s">
        <v>176</v>
      </c>
      <c r="C51" s="118" t="s">
        <v>216</v>
      </c>
      <c r="D51" s="125" t="s">
        <v>217</v>
      </c>
      <c r="E51" s="120">
        <v>3.15</v>
      </c>
      <c r="F51" s="119" t="s">
        <v>145</v>
      </c>
      <c r="G51" s="121">
        <v>20</v>
      </c>
      <c r="I51" s="121">
        <f>ROUND(E51*G51, 2)</f>
        <v>63</v>
      </c>
      <c r="J51" s="121">
        <f t="shared" si="3"/>
        <v>63</v>
      </c>
      <c r="K51" s="122">
        <v>0.185</v>
      </c>
      <c r="L51" s="122">
        <f t="shared" si="4"/>
        <v>0.58274999999999999</v>
      </c>
      <c r="O51" s="119">
        <v>20</v>
      </c>
      <c r="P51" s="119" t="s">
        <v>140</v>
      </c>
      <c r="T51" s="123" t="s">
        <v>50</v>
      </c>
      <c r="U51" s="123" t="s">
        <v>50</v>
      </c>
      <c r="V51" s="123" t="s">
        <v>67</v>
      </c>
      <c r="Z51" s="119" t="s">
        <v>215</v>
      </c>
      <c r="AA51" s="119" t="s">
        <v>140</v>
      </c>
    </row>
    <row r="52" spans="1:27">
      <c r="D52" s="136" t="s">
        <v>218</v>
      </c>
      <c r="E52" s="137">
        <f>J52</f>
        <v>2649.2200000000003</v>
      </c>
      <c r="H52" s="137">
        <f>SUM(H41:H51)</f>
        <v>1960.15</v>
      </c>
      <c r="I52" s="137">
        <f>SUM(I41:I51)</f>
        <v>689.07</v>
      </c>
      <c r="J52" s="137">
        <f>SUM(J41:J51)</f>
        <v>2649.2200000000003</v>
      </c>
      <c r="L52" s="138">
        <f>SUM(L41:L51)</f>
        <v>58.849010959999994</v>
      </c>
      <c r="N52" s="139">
        <f>SUM(N41:N51)</f>
        <v>0</v>
      </c>
      <c r="W52" s="124">
        <f>SUM(W41:W51)</f>
        <v>78.027999999999992</v>
      </c>
    </row>
    <row r="54" spans="1:27">
      <c r="B54" s="118" t="s">
        <v>98</v>
      </c>
    </row>
    <row r="55" spans="1:27">
      <c r="A55" s="116">
        <v>32</v>
      </c>
      <c r="B55" s="117" t="s">
        <v>136</v>
      </c>
      <c r="C55" s="118" t="s">
        <v>219</v>
      </c>
      <c r="D55" s="125" t="s">
        <v>220</v>
      </c>
      <c r="E55" s="120">
        <v>2</v>
      </c>
      <c r="F55" s="119" t="s">
        <v>221</v>
      </c>
      <c r="G55" s="121">
        <v>101.2</v>
      </c>
      <c r="H55" s="121">
        <f>ROUND(E55*G55, 2)</f>
        <v>202.4</v>
      </c>
      <c r="J55" s="121">
        <f>ROUND(E55*G55, 2)</f>
        <v>202.4</v>
      </c>
      <c r="K55" s="122">
        <v>0.34089999999999998</v>
      </c>
      <c r="L55" s="122">
        <f>E55*K55</f>
        <v>0.68179999999999996</v>
      </c>
      <c r="O55" s="119">
        <v>20</v>
      </c>
      <c r="P55" s="119" t="s">
        <v>140</v>
      </c>
      <c r="T55" s="123" t="s">
        <v>50</v>
      </c>
      <c r="U55" s="123" t="s">
        <v>50</v>
      </c>
      <c r="V55" s="123" t="s">
        <v>67</v>
      </c>
      <c r="W55" s="124">
        <v>7.3760000000000003</v>
      </c>
      <c r="Z55" s="119" t="s">
        <v>222</v>
      </c>
      <c r="AA55" s="119">
        <v>2703117201002</v>
      </c>
    </row>
    <row r="56" spans="1:27">
      <c r="A56" s="116">
        <v>33</v>
      </c>
      <c r="B56" s="117" t="s">
        <v>176</v>
      </c>
      <c r="C56" s="118" t="s">
        <v>223</v>
      </c>
      <c r="D56" s="125" t="s">
        <v>224</v>
      </c>
      <c r="E56" s="120">
        <v>2</v>
      </c>
      <c r="F56" s="119" t="s">
        <v>221</v>
      </c>
      <c r="G56" s="121">
        <v>360</v>
      </c>
      <c r="I56" s="121">
        <f>ROUND(E56*G56, 2)</f>
        <v>720</v>
      </c>
      <c r="J56" s="121">
        <f>ROUND(E56*G56, 2)</f>
        <v>720</v>
      </c>
      <c r="K56" s="122">
        <v>0.17499999999999999</v>
      </c>
      <c r="L56" s="122">
        <f>E56*K56</f>
        <v>0.35</v>
      </c>
      <c r="O56" s="119">
        <v>20</v>
      </c>
      <c r="P56" s="119" t="s">
        <v>140</v>
      </c>
      <c r="T56" s="123" t="s">
        <v>50</v>
      </c>
      <c r="U56" s="123" t="s">
        <v>50</v>
      </c>
      <c r="V56" s="123" t="s">
        <v>67</v>
      </c>
      <c r="Z56" s="119" t="s">
        <v>215</v>
      </c>
      <c r="AA56" s="119" t="s">
        <v>140</v>
      </c>
    </row>
    <row r="57" spans="1:27">
      <c r="D57" s="136" t="s">
        <v>225</v>
      </c>
      <c r="E57" s="137">
        <f>J57</f>
        <v>922.4</v>
      </c>
      <c r="H57" s="137">
        <f>SUM(H54:H56)</f>
        <v>202.4</v>
      </c>
      <c r="I57" s="137">
        <f>SUM(I54:I56)</f>
        <v>720</v>
      </c>
      <c r="J57" s="137">
        <f>SUM(J54:J56)</f>
        <v>922.4</v>
      </c>
      <c r="L57" s="138">
        <f>SUM(L54:L56)</f>
        <v>1.0318000000000001</v>
      </c>
      <c r="N57" s="139">
        <f>SUM(N54:N56)</f>
        <v>0</v>
      </c>
      <c r="W57" s="124">
        <f>SUM(W54:W56)</f>
        <v>7.3760000000000003</v>
      </c>
    </row>
    <row r="59" spans="1:27">
      <c r="B59" s="118" t="s">
        <v>99</v>
      </c>
    </row>
    <row r="60" spans="1:27">
      <c r="A60" s="116">
        <v>34</v>
      </c>
      <c r="B60" s="117" t="s">
        <v>176</v>
      </c>
      <c r="C60" s="118" t="s">
        <v>226</v>
      </c>
      <c r="D60" s="125" t="s">
        <v>227</v>
      </c>
      <c r="E60" s="120">
        <v>1</v>
      </c>
      <c r="F60" s="119" t="s">
        <v>228</v>
      </c>
      <c r="G60" s="121">
        <v>700</v>
      </c>
      <c r="I60" s="121">
        <f>ROUND(E60*G60, 2)</f>
        <v>700</v>
      </c>
      <c r="J60" s="121">
        <f t="shared" ref="J60:J69" si="5">ROUND(E60*G60, 2)</f>
        <v>700</v>
      </c>
      <c r="K60" s="122">
        <v>7.7999999999999996E-3</v>
      </c>
      <c r="L60" s="122">
        <f t="shared" ref="L60:L68" si="6">E60*K60</f>
        <v>7.7999999999999996E-3</v>
      </c>
      <c r="O60" s="119">
        <v>20</v>
      </c>
      <c r="P60" s="119" t="s">
        <v>140</v>
      </c>
      <c r="T60" s="123" t="s">
        <v>50</v>
      </c>
      <c r="U60" s="123" t="s">
        <v>50</v>
      </c>
      <c r="V60" s="123" t="s">
        <v>67</v>
      </c>
      <c r="Z60" s="119" t="s">
        <v>229</v>
      </c>
      <c r="AA60" s="119" t="s">
        <v>140</v>
      </c>
    </row>
    <row r="61" spans="1:27" ht="25.5">
      <c r="A61" s="116">
        <v>35</v>
      </c>
      <c r="B61" s="117" t="s">
        <v>195</v>
      </c>
      <c r="C61" s="118" t="s">
        <v>230</v>
      </c>
      <c r="D61" s="125" t="s">
        <v>231</v>
      </c>
      <c r="E61" s="120">
        <v>58.42</v>
      </c>
      <c r="F61" s="119" t="s">
        <v>232</v>
      </c>
      <c r="G61" s="121">
        <v>8</v>
      </c>
      <c r="H61" s="121">
        <f>ROUND(E61*G61, 2)</f>
        <v>467.36</v>
      </c>
      <c r="J61" s="121">
        <f t="shared" si="5"/>
        <v>467.36</v>
      </c>
      <c r="K61" s="122">
        <v>0.15554999999999999</v>
      </c>
      <c r="L61" s="122">
        <f t="shared" si="6"/>
        <v>9.0872309999999992</v>
      </c>
      <c r="O61" s="119">
        <v>20</v>
      </c>
      <c r="P61" s="119" t="s">
        <v>140</v>
      </c>
      <c r="T61" s="123" t="s">
        <v>50</v>
      </c>
      <c r="U61" s="123" t="s">
        <v>50</v>
      </c>
      <c r="V61" s="123" t="s">
        <v>67</v>
      </c>
      <c r="W61" s="124">
        <v>15.189</v>
      </c>
      <c r="Z61" s="119" t="s">
        <v>204</v>
      </c>
      <c r="AA61" s="119" t="s">
        <v>140</v>
      </c>
    </row>
    <row r="62" spans="1:27">
      <c r="A62" s="116">
        <v>36</v>
      </c>
      <c r="B62" s="117" t="s">
        <v>176</v>
      </c>
      <c r="C62" s="118" t="s">
        <v>233</v>
      </c>
      <c r="D62" s="125" t="s">
        <v>234</v>
      </c>
      <c r="E62" s="120">
        <v>61.341000000000001</v>
      </c>
      <c r="F62" s="119" t="s">
        <v>221</v>
      </c>
      <c r="G62" s="121">
        <v>6</v>
      </c>
      <c r="I62" s="121">
        <f>ROUND(E62*G62, 2)</f>
        <v>368.05</v>
      </c>
      <c r="J62" s="121">
        <f t="shared" si="5"/>
        <v>368.05</v>
      </c>
      <c r="K62" s="122">
        <v>8.1000000000000003E-2</v>
      </c>
      <c r="L62" s="122">
        <f t="shared" si="6"/>
        <v>4.9686210000000006</v>
      </c>
      <c r="O62" s="119">
        <v>20</v>
      </c>
      <c r="P62" s="119" t="s">
        <v>140</v>
      </c>
      <c r="T62" s="123" t="s">
        <v>50</v>
      </c>
      <c r="U62" s="123" t="s">
        <v>50</v>
      </c>
      <c r="V62" s="123" t="s">
        <v>67</v>
      </c>
      <c r="Z62" s="119" t="s">
        <v>215</v>
      </c>
      <c r="AA62" s="119" t="s">
        <v>140</v>
      </c>
    </row>
    <row r="63" spans="1:27" ht="25.5">
      <c r="A63" s="116">
        <v>37</v>
      </c>
      <c r="B63" s="117" t="s">
        <v>195</v>
      </c>
      <c r="C63" s="118" t="s">
        <v>235</v>
      </c>
      <c r="D63" s="125" t="s">
        <v>236</v>
      </c>
      <c r="E63" s="120">
        <v>57.91</v>
      </c>
      <c r="F63" s="119" t="s">
        <v>232</v>
      </c>
      <c r="G63" s="121">
        <v>5.5</v>
      </c>
      <c r="H63" s="121">
        <f>ROUND(E63*G63, 2)</f>
        <v>318.51</v>
      </c>
      <c r="J63" s="121">
        <f t="shared" si="5"/>
        <v>318.51</v>
      </c>
      <c r="K63" s="122">
        <v>0.10562000000000001</v>
      </c>
      <c r="L63" s="122">
        <f t="shared" si="6"/>
        <v>6.1164541999999997</v>
      </c>
      <c r="O63" s="119">
        <v>20</v>
      </c>
      <c r="P63" s="119" t="s">
        <v>140</v>
      </c>
      <c r="T63" s="123" t="s">
        <v>50</v>
      </c>
      <c r="U63" s="123" t="s">
        <v>50</v>
      </c>
      <c r="V63" s="123" t="s">
        <v>67</v>
      </c>
      <c r="W63" s="124">
        <v>8.0489999999999995</v>
      </c>
      <c r="Z63" s="119" t="s">
        <v>204</v>
      </c>
      <c r="AA63" s="119">
        <v>222508</v>
      </c>
    </row>
    <row r="64" spans="1:27">
      <c r="A64" s="116">
        <v>38</v>
      </c>
      <c r="B64" s="117" t="s">
        <v>176</v>
      </c>
      <c r="C64" s="118" t="s">
        <v>237</v>
      </c>
      <c r="D64" s="125" t="s">
        <v>238</v>
      </c>
      <c r="E64" s="120">
        <v>60.805999999999997</v>
      </c>
      <c r="F64" s="119" t="s">
        <v>221</v>
      </c>
      <c r="G64" s="121">
        <v>2.5</v>
      </c>
      <c r="I64" s="121">
        <f>ROUND(E64*G64, 2)</f>
        <v>152.02000000000001</v>
      </c>
      <c r="J64" s="121">
        <f t="shared" si="5"/>
        <v>152.02000000000001</v>
      </c>
      <c r="K64" s="122">
        <v>2.7E-2</v>
      </c>
      <c r="L64" s="122">
        <f t="shared" si="6"/>
        <v>1.6417619999999999</v>
      </c>
      <c r="O64" s="119">
        <v>20</v>
      </c>
      <c r="P64" s="119" t="s">
        <v>140</v>
      </c>
      <c r="T64" s="123" t="s">
        <v>50</v>
      </c>
      <c r="U64" s="123" t="s">
        <v>50</v>
      </c>
      <c r="V64" s="123" t="s">
        <v>67</v>
      </c>
      <c r="Z64" s="119" t="s">
        <v>215</v>
      </c>
      <c r="AA64" s="119" t="s">
        <v>140</v>
      </c>
    </row>
    <row r="65" spans="1:27" ht="25.5">
      <c r="A65" s="116">
        <v>39</v>
      </c>
      <c r="B65" s="117" t="s">
        <v>195</v>
      </c>
      <c r="C65" s="118" t="s">
        <v>239</v>
      </c>
      <c r="D65" s="125" t="s">
        <v>240</v>
      </c>
      <c r="E65" s="120">
        <v>5.8209999999999997</v>
      </c>
      <c r="F65" s="119" t="s">
        <v>150</v>
      </c>
      <c r="G65" s="121">
        <v>105</v>
      </c>
      <c r="H65" s="121">
        <f>ROUND(E65*G65, 2)</f>
        <v>611.21</v>
      </c>
      <c r="J65" s="121">
        <f t="shared" si="5"/>
        <v>611.21</v>
      </c>
      <c r="K65" s="122">
        <v>2.3628499999999999</v>
      </c>
      <c r="L65" s="122">
        <f t="shared" si="6"/>
        <v>13.754149849999999</v>
      </c>
      <c r="O65" s="119">
        <v>20</v>
      </c>
      <c r="P65" s="119" t="s">
        <v>140</v>
      </c>
      <c r="T65" s="123" t="s">
        <v>50</v>
      </c>
      <c r="U65" s="123" t="s">
        <v>50</v>
      </c>
      <c r="V65" s="123" t="s">
        <v>67</v>
      </c>
      <c r="W65" s="124">
        <v>8.3940000000000001</v>
      </c>
      <c r="Z65" s="119" t="s">
        <v>204</v>
      </c>
      <c r="AA65" s="119">
        <v>2225098001021</v>
      </c>
    </row>
    <row r="66" spans="1:27">
      <c r="A66" s="116">
        <v>40</v>
      </c>
      <c r="B66" s="117" t="s">
        <v>195</v>
      </c>
      <c r="C66" s="118" t="s">
        <v>241</v>
      </c>
      <c r="D66" s="125" t="s">
        <v>242</v>
      </c>
      <c r="E66" s="120">
        <v>54.36</v>
      </c>
      <c r="F66" s="119" t="s">
        <v>232</v>
      </c>
      <c r="G66" s="121">
        <v>3.8</v>
      </c>
      <c r="H66" s="121">
        <f>ROUND(E66*G66, 2)</f>
        <v>206.57</v>
      </c>
      <c r="J66" s="121">
        <f t="shared" si="5"/>
        <v>206.57</v>
      </c>
      <c r="K66" s="122">
        <v>1E-4</v>
      </c>
      <c r="L66" s="122">
        <f t="shared" si="6"/>
        <v>5.4359999999999999E-3</v>
      </c>
      <c r="O66" s="119">
        <v>20</v>
      </c>
      <c r="P66" s="119" t="s">
        <v>140</v>
      </c>
      <c r="T66" s="123" t="s">
        <v>50</v>
      </c>
      <c r="U66" s="123" t="s">
        <v>50</v>
      </c>
      <c r="V66" s="123" t="s">
        <v>67</v>
      </c>
      <c r="W66" s="124">
        <v>3.5329999999999999</v>
      </c>
      <c r="Z66" s="119" t="s">
        <v>243</v>
      </c>
      <c r="AA66" s="119">
        <v>2204075100022</v>
      </c>
    </row>
    <row r="67" spans="1:27" ht="25.5">
      <c r="A67" s="116">
        <v>41</v>
      </c>
      <c r="B67" s="117" t="s">
        <v>147</v>
      </c>
      <c r="C67" s="118" t="s">
        <v>244</v>
      </c>
      <c r="D67" s="125" t="s">
        <v>245</v>
      </c>
      <c r="E67" s="120">
        <v>57</v>
      </c>
      <c r="F67" s="119" t="s">
        <v>232</v>
      </c>
      <c r="G67" s="121">
        <v>6</v>
      </c>
      <c r="H67" s="121">
        <f>ROUND(E67*G67, 2)</f>
        <v>342</v>
      </c>
      <c r="J67" s="121">
        <f t="shared" si="5"/>
        <v>342</v>
      </c>
      <c r="K67" s="122">
        <v>3.0000000000000001E-5</v>
      </c>
      <c r="L67" s="122">
        <f t="shared" si="6"/>
        <v>1.7100000000000001E-3</v>
      </c>
      <c r="O67" s="119">
        <v>20</v>
      </c>
      <c r="P67" s="119" t="s">
        <v>140</v>
      </c>
      <c r="T67" s="123" t="s">
        <v>50</v>
      </c>
      <c r="U67" s="123" t="s">
        <v>50</v>
      </c>
      <c r="V67" s="123" t="s">
        <v>67</v>
      </c>
      <c r="W67" s="124">
        <v>4.0469999999999997</v>
      </c>
      <c r="Z67" s="119" t="s">
        <v>204</v>
      </c>
      <c r="AA67" s="119">
        <v>509046202240</v>
      </c>
    </row>
    <row r="68" spans="1:27">
      <c r="A68" s="116">
        <v>42</v>
      </c>
      <c r="B68" s="117" t="s">
        <v>195</v>
      </c>
      <c r="C68" s="118" t="s">
        <v>246</v>
      </c>
      <c r="D68" s="125" t="s">
        <v>247</v>
      </c>
      <c r="E68" s="120">
        <v>81.540000000000006</v>
      </c>
      <c r="F68" s="119" t="s">
        <v>145</v>
      </c>
      <c r="G68" s="121">
        <v>0.45</v>
      </c>
      <c r="H68" s="121">
        <f>ROUND(E68*G68, 2)</f>
        <v>36.69</v>
      </c>
      <c r="J68" s="121">
        <f t="shared" si="5"/>
        <v>36.69</v>
      </c>
      <c r="K68" s="122">
        <v>2.0000000000000002E-5</v>
      </c>
      <c r="L68" s="122">
        <f t="shared" si="6"/>
        <v>1.6308000000000002E-3</v>
      </c>
      <c r="O68" s="119">
        <v>20</v>
      </c>
      <c r="P68" s="119" t="s">
        <v>140</v>
      </c>
      <c r="T68" s="123" t="s">
        <v>50</v>
      </c>
      <c r="U68" s="123" t="s">
        <v>50</v>
      </c>
      <c r="V68" s="123" t="s">
        <v>67</v>
      </c>
      <c r="W68" s="124">
        <v>1.06</v>
      </c>
      <c r="Z68" s="119" t="s">
        <v>204</v>
      </c>
      <c r="AA68" s="119">
        <v>2225159200801</v>
      </c>
    </row>
    <row r="69" spans="1:27">
      <c r="A69" s="116">
        <v>43</v>
      </c>
      <c r="B69" s="117" t="s">
        <v>195</v>
      </c>
      <c r="C69" s="118" t="s">
        <v>248</v>
      </c>
      <c r="D69" s="125" t="s">
        <v>249</v>
      </c>
      <c r="E69" s="120">
        <v>95.504000000000005</v>
      </c>
      <c r="F69" s="119" t="s">
        <v>250</v>
      </c>
      <c r="G69" s="121">
        <v>1.7</v>
      </c>
      <c r="H69" s="121">
        <f>ROUND(E69*G69, 2)</f>
        <v>162.36000000000001</v>
      </c>
      <c r="J69" s="121">
        <f t="shared" si="5"/>
        <v>162.36000000000001</v>
      </c>
      <c r="O69" s="119">
        <v>20</v>
      </c>
      <c r="P69" s="119" t="s">
        <v>140</v>
      </c>
      <c r="T69" s="123" t="s">
        <v>50</v>
      </c>
      <c r="U69" s="123" t="s">
        <v>50</v>
      </c>
      <c r="V69" s="123" t="s">
        <v>67</v>
      </c>
      <c r="W69" s="124">
        <v>35.622999999999998</v>
      </c>
      <c r="Z69" s="119" t="s">
        <v>243</v>
      </c>
      <c r="AA69" s="119">
        <v>2299220400121</v>
      </c>
    </row>
    <row r="70" spans="1:27">
      <c r="D70" s="136" t="s">
        <v>251</v>
      </c>
      <c r="E70" s="137">
        <f>J70</f>
        <v>3364.7700000000004</v>
      </c>
      <c r="H70" s="137">
        <f>SUM(H59:H69)</f>
        <v>2144.6999999999998</v>
      </c>
      <c r="I70" s="137">
        <f>SUM(I59:I69)</f>
        <v>1220.07</v>
      </c>
      <c r="J70" s="137">
        <f>SUM(J59:J69)</f>
        <v>3364.7700000000004</v>
      </c>
      <c r="L70" s="138">
        <f>SUM(L59:L69)</f>
        <v>35.584794850000002</v>
      </c>
      <c r="N70" s="139">
        <f>SUM(N59:N69)</f>
        <v>0</v>
      </c>
      <c r="W70" s="124">
        <f>SUM(W59:W69)</f>
        <v>75.894999999999996</v>
      </c>
    </row>
    <row r="72" spans="1:27">
      <c r="D72" s="136" t="s">
        <v>100</v>
      </c>
      <c r="E72" s="139">
        <f>J72</f>
        <v>8308.4700000000012</v>
      </c>
      <c r="H72" s="137">
        <f>+H35+H39+H52+H57+H70</f>
        <v>5667.5</v>
      </c>
      <c r="I72" s="137">
        <f>+I35+I39+I52+I57+I70</f>
        <v>2640.9700000000003</v>
      </c>
      <c r="J72" s="137">
        <f>+J35+J39+J52+J57+J70</f>
        <v>8308.4700000000012</v>
      </c>
      <c r="L72" s="138">
        <f>+L35+L39+L52+L57+L70</f>
        <v>95.504036609999986</v>
      </c>
      <c r="N72" s="139">
        <f>+N35+N39+N52+N57+N70</f>
        <v>0</v>
      </c>
      <c r="W72" s="124">
        <f>+W35+W39+W52+W57+W70</f>
        <v>288.71800000000002</v>
      </c>
    </row>
    <row r="74" spans="1:27">
      <c r="B74" s="135" t="s">
        <v>252</v>
      </c>
    </row>
    <row r="75" spans="1:27">
      <c r="B75" s="118" t="s">
        <v>101</v>
      </c>
    </row>
    <row r="76" spans="1:27">
      <c r="A76" s="116">
        <v>44</v>
      </c>
      <c r="B76" s="117" t="s">
        <v>253</v>
      </c>
      <c r="C76" s="118" t="s">
        <v>254</v>
      </c>
      <c r="D76" s="125" t="s">
        <v>255</v>
      </c>
      <c r="E76" s="120">
        <v>0</v>
      </c>
      <c r="F76" s="119" t="s">
        <v>256</v>
      </c>
      <c r="G76" s="121">
        <v>0</v>
      </c>
      <c r="H76" s="121">
        <f>ROUND(E76*G76, 2)</f>
        <v>0</v>
      </c>
      <c r="J76" s="121">
        <f>ROUND(E76*G76, 2)</f>
        <v>0</v>
      </c>
      <c r="O76" s="119">
        <v>20</v>
      </c>
      <c r="P76" s="119" t="s">
        <v>140</v>
      </c>
      <c r="T76" s="123" t="s">
        <v>50</v>
      </c>
      <c r="U76" s="123" t="s">
        <v>50</v>
      </c>
      <c r="V76" s="123" t="s">
        <v>257</v>
      </c>
      <c r="W76" s="124">
        <v>1</v>
      </c>
      <c r="Z76" s="119" t="s">
        <v>258</v>
      </c>
      <c r="AA76" s="119" t="s">
        <v>140</v>
      </c>
    </row>
    <row r="77" spans="1:27">
      <c r="A77" s="116">
        <v>45</v>
      </c>
      <c r="B77" s="117" t="s">
        <v>253</v>
      </c>
      <c r="C77" s="118" t="s">
        <v>259</v>
      </c>
      <c r="D77" s="125" t="s">
        <v>255</v>
      </c>
      <c r="E77" s="120">
        <v>0</v>
      </c>
      <c r="F77" s="119" t="s">
        <v>256</v>
      </c>
      <c r="G77" s="121">
        <v>0</v>
      </c>
      <c r="H77" s="121">
        <f>ROUND(E77*G77, 2)</f>
        <v>0</v>
      </c>
      <c r="J77" s="121">
        <f>ROUND(E77*G77, 2)</f>
        <v>0</v>
      </c>
      <c r="O77" s="119">
        <v>20</v>
      </c>
      <c r="P77" s="119" t="s">
        <v>140</v>
      </c>
      <c r="T77" s="123" t="s">
        <v>50</v>
      </c>
      <c r="U77" s="123" t="s">
        <v>50</v>
      </c>
      <c r="V77" s="123" t="s">
        <v>257</v>
      </c>
      <c r="W77" s="124">
        <v>1</v>
      </c>
      <c r="Z77" s="119" t="s">
        <v>258</v>
      </c>
      <c r="AA77" s="119" t="s">
        <v>140</v>
      </c>
    </row>
    <row r="78" spans="1:27">
      <c r="A78" s="116">
        <v>46</v>
      </c>
      <c r="B78" s="117" t="s">
        <v>253</v>
      </c>
      <c r="C78" s="118" t="s">
        <v>260</v>
      </c>
      <c r="D78" s="125" t="s">
        <v>255</v>
      </c>
      <c r="E78" s="120">
        <v>0</v>
      </c>
      <c r="F78" s="119" t="s">
        <v>256</v>
      </c>
      <c r="G78" s="121">
        <v>0</v>
      </c>
      <c r="H78" s="121">
        <f>ROUND(E78*G78, 2)</f>
        <v>0</v>
      </c>
      <c r="J78" s="121">
        <f>ROUND(E78*G78, 2)</f>
        <v>0</v>
      </c>
      <c r="O78" s="119">
        <v>20</v>
      </c>
      <c r="P78" s="119" t="s">
        <v>140</v>
      </c>
      <c r="T78" s="123" t="s">
        <v>50</v>
      </c>
      <c r="U78" s="123" t="s">
        <v>50</v>
      </c>
      <c r="V78" s="123" t="s">
        <v>257</v>
      </c>
      <c r="W78" s="124">
        <v>1</v>
      </c>
      <c r="Z78" s="119" t="s">
        <v>258</v>
      </c>
      <c r="AA78" s="119" t="s">
        <v>140</v>
      </c>
    </row>
    <row r="79" spans="1:27">
      <c r="D79" s="136" t="s">
        <v>102</v>
      </c>
      <c r="E79" s="137">
        <f>J79</f>
        <v>0</v>
      </c>
      <c r="H79" s="137">
        <f>SUM(H74:H78)</f>
        <v>0</v>
      </c>
      <c r="I79" s="137">
        <f>SUM(I74:I78)</f>
        <v>0</v>
      </c>
      <c r="J79" s="137">
        <f>SUM(J74:J78)</f>
        <v>0</v>
      </c>
      <c r="L79" s="138">
        <f>SUM(L74:L78)</f>
        <v>0</v>
      </c>
      <c r="N79" s="139">
        <f>SUM(N74:N78)</f>
        <v>0</v>
      </c>
      <c r="W79" s="124">
        <f>SUM(W74:W78)</f>
        <v>3</v>
      </c>
    </row>
    <row r="81" spans="4:23">
      <c r="D81" s="136" t="s">
        <v>102</v>
      </c>
      <c r="E81" s="137">
        <f>J81</f>
        <v>0</v>
      </c>
      <c r="H81" s="137">
        <f>+H79</f>
        <v>0</v>
      </c>
      <c r="I81" s="137">
        <f>+I79</f>
        <v>0</v>
      </c>
      <c r="J81" s="137">
        <f>+J79</f>
        <v>0</v>
      </c>
      <c r="L81" s="138">
        <f>+L79</f>
        <v>0</v>
      </c>
      <c r="N81" s="139">
        <f>+N79</f>
        <v>0</v>
      </c>
      <c r="W81" s="124">
        <f>+W79</f>
        <v>3</v>
      </c>
    </row>
    <row r="83" spans="4:23">
      <c r="D83" s="140" t="s">
        <v>103</v>
      </c>
      <c r="E83" s="137">
        <f>J83</f>
        <v>8308.4700000000012</v>
      </c>
      <c r="H83" s="137">
        <f>+H72+H81</f>
        <v>5667.5</v>
      </c>
      <c r="I83" s="137">
        <f>+I72+I81</f>
        <v>2640.9700000000003</v>
      </c>
      <c r="J83" s="137">
        <f>+J72+J81</f>
        <v>8308.4700000000012</v>
      </c>
      <c r="L83" s="138">
        <f>+L72+L81</f>
        <v>95.504036609999986</v>
      </c>
      <c r="N83" s="139">
        <f>+N72+N81</f>
        <v>0</v>
      </c>
      <c r="W83" s="124">
        <f>+W72+W81</f>
        <v>291.71800000000002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Acer5620</dc:creator>
  <cp:lastModifiedBy>lenovo</cp:lastModifiedBy>
  <cp:lastPrinted>2020-08-04T12:35:15Z</cp:lastPrinted>
  <dcterms:created xsi:type="dcterms:W3CDTF">1999-04-06T07:39:42Z</dcterms:created>
  <dcterms:modified xsi:type="dcterms:W3CDTF">2020-08-05T09:34:04Z</dcterms:modified>
</cp:coreProperties>
</file>