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Prehlad!$8:$11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Rekapitulacia!$A:$F</definedName>
  </definedNames>
  <calcPr calcId="124519"/>
</workbook>
</file>

<file path=xl/calcChain.xml><?xml version="1.0" encoding="utf-8"?>
<calcChain xmlns="http://schemas.openxmlformats.org/spreadsheetml/2006/main">
  <c r="I123" i="5"/>
  <c r="I122"/>
  <c r="I121"/>
  <c r="I120"/>
  <c r="I119"/>
  <c r="I118"/>
  <c r="I117"/>
  <c r="I116"/>
  <c r="I115"/>
  <c r="I114"/>
  <c r="I113"/>
  <c r="I112"/>
  <c r="I111"/>
  <c r="I110"/>
  <c r="I109"/>
  <c r="I108"/>
  <c r="I106"/>
  <c r="I105"/>
  <c r="I104"/>
  <c r="I103"/>
  <c r="I102"/>
  <c r="I100"/>
  <c r="I99"/>
  <c r="J95" l="1"/>
  <c r="I30" i="3" l="1"/>
  <c r="J30" s="1"/>
  <c r="W159" i="5"/>
  <c r="W161" s="1"/>
  <c r="G27" i="4" s="1"/>
  <c r="N159" i="5"/>
  <c r="N161" s="1"/>
  <c r="F27" i="4" s="1"/>
  <c r="L159" i="5"/>
  <c r="L161" s="1"/>
  <c r="E27" i="4" s="1"/>
  <c r="I159" i="5"/>
  <c r="I161" s="1"/>
  <c r="C27" i="4" s="1"/>
  <c r="J158" i="5"/>
  <c r="H158"/>
  <c r="J157"/>
  <c r="H157"/>
  <c r="J156"/>
  <c r="J159" s="1"/>
  <c r="J22" i="3" s="1"/>
  <c r="J26" s="1"/>
  <c r="H156" i="5"/>
  <c r="H159" s="1"/>
  <c r="W150"/>
  <c r="G23" i="4" s="1"/>
  <c r="N150" i="5"/>
  <c r="F23" i="4" s="1"/>
  <c r="I150" i="5"/>
  <c r="C23" i="4" s="1"/>
  <c r="L149" i="5"/>
  <c r="J149"/>
  <c r="H149"/>
  <c r="L148"/>
  <c r="J148"/>
  <c r="H148"/>
  <c r="W145"/>
  <c r="G22" i="4" s="1"/>
  <c r="I145" i="5"/>
  <c r="C22" i="4" s="1"/>
  <c r="J144" i="5"/>
  <c r="H144"/>
  <c r="N143"/>
  <c r="N145" s="1"/>
  <c r="F22" i="4" s="1"/>
  <c r="L143" i="5"/>
  <c r="L145" s="1"/>
  <c r="E22" i="4" s="1"/>
  <c r="J143" i="5"/>
  <c r="J145" s="1"/>
  <c r="H143"/>
  <c r="H145" s="1"/>
  <c r="B22" i="4" s="1"/>
  <c r="W140" i="5"/>
  <c r="G21" i="4" s="1"/>
  <c r="N140" i="5"/>
  <c r="J139"/>
  <c r="H139"/>
  <c r="L138"/>
  <c r="J138"/>
  <c r="I138"/>
  <c r="L137"/>
  <c r="J137"/>
  <c r="H137"/>
  <c r="L136"/>
  <c r="J136"/>
  <c r="I136"/>
  <c r="L135"/>
  <c r="J135"/>
  <c r="H135"/>
  <c r="L134"/>
  <c r="J134"/>
  <c r="H134"/>
  <c r="L133"/>
  <c r="J133"/>
  <c r="I133"/>
  <c r="L132"/>
  <c r="J132"/>
  <c r="H132"/>
  <c r="L131"/>
  <c r="J131"/>
  <c r="I131"/>
  <c r="J130"/>
  <c r="H130"/>
  <c r="W124"/>
  <c r="G18" i="4" s="1"/>
  <c r="J123" i="5"/>
  <c r="J122"/>
  <c r="J121"/>
  <c r="J120"/>
  <c r="J119"/>
  <c r="J118"/>
  <c r="N117"/>
  <c r="J117"/>
  <c r="N116"/>
  <c r="J116"/>
  <c r="N115"/>
  <c r="J115"/>
  <c r="N114"/>
  <c r="J114"/>
  <c r="N113"/>
  <c r="L113"/>
  <c r="J113"/>
  <c r="N112"/>
  <c r="J112"/>
  <c r="N111"/>
  <c r="L111"/>
  <c r="J111"/>
  <c r="L110"/>
  <c r="J110"/>
  <c r="L109"/>
  <c r="J109"/>
  <c r="L108"/>
  <c r="J108"/>
  <c r="L107"/>
  <c r="J107"/>
  <c r="I107"/>
  <c r="L106"/>
  <c r="J106"/>
  <c r="L105"/>
  <c r="J105"/>
  <c r="L104"/>
  <c r="J104"/>
  <c r="L103"/>
  <c r="J103"/>
  <c r="L102"/>
  <c r="J102"/>
  <c r="L101"/>
  <c r="J101"/>
  <c r="I101"/>
  <c r="L100"/>
  <c r="J100"/>
  <c r="L99"/>
  <c r="J99"/>
  <c r="L98"/>
  <c r="J98"/>
  <c r="I98"/>
  <c r="L97"/>
  <c r="J97"/>
  <c r="I97"/>
  <c r="L96"/>
  <c r="J96"/>
  <c r="I96"/>
  <c r="L95"/>
  <c r="H95"/>
  <c r="L94"/>
  <c r="J94"/>
  <c r="I94"/>
  <c r="L93"/>
  <c r="J93"/>
  <c r="H93"/>
  <c r="L92"/>
  <c r="J92"/>
  <c r="I92"/>
  <c r="L91"/>
  <c r="J91"/>
  <c r="H91"/>
  <c r="W88"/>
  <c r="G17" i="4" s="1"/>
  <c r="N88" i="5"/>
  <c r="F17" i="4" s="1"/>
  <c r="I88" i="5"/>
  <c r="C17" i="4" s="1"/>
  <c r="L87" i="5"/>
  <c r="L88" s="1"/>
  <c r="E17" i="4" s="1"/>
  <c r="J87" i="5"/>
  <c r="J88" s="1"/>
  <c r="H87"/>
  <c r="H88" s="1"/>
  <c r="B17" i="4" s="1"/>
  <c r="W84" i="5"/>
  <c r="G16" i="4" s="1"/>
  <c r="N84" i="5"/>
  <c r="F16" i="4" s="1"/>
  <c r="L83" i="5"/>
  <c r="J83"/>
  <c r="I83"/>
  <c r="I84" s="1"/>
  <c r="C16" i="4" s="1"/>
  <c r="L82" i="5"/>
  <c r="J82"/>
  <c r="H82"/>
  <c r="L81"/>
  <c r="J81"/>
  <c r="H81"/>
  <c r="L80"/>
  <c r="J80"/>
  <c r="H80"/>
  <c r="L79"/>
  <c r="J79"/>
  <c r="H79"/>
  <c r="L78"/>
  <c r="J78"/>
  <c r="H78"/>
  <c r="L77"/>
  <c r="J77"/>
  <c r="H77"/>
  <c r="W74"/>
  <c r="G15" i="4" s="1"/>
  <c r="N74" i="5"/>
  <c r="F15" i="4" s="1"/>
  <c r="L73" i="5"/>
  <c r="J73"/>
  <c r="H73"/>
  <c r="L72"/>
  <c r="J72"/>
  <c r="H72"/>
  <c r="L71"/>
  <c r="J71"/>
  <c r="H71"/>
  <c r="L70"/>
  <c r="J70"/>
  <c r="H70"/>
  <c r="L69"/>
  <c r="J69"/>
  <c r="H69"/>
  <c r="L68"/>
  <c r="J68"/>
  <c r="H68"/>
  <c r="J67"/>
  <c r="H67"/>
  <c r="L66"/>
  <c r="J66"/>
  <c r="H66"/>
  <c r="L65"/>
  <c r="J65"/>
  <c r="I65"/>
  <c r="I74" s="1"/>
  <c r="C15" i="4" s="1"/>
  <c r="L64" i="5"/>
  <c r="J64"/>
  <c r="H64"/>
  <c r="J63"/>
  <c r="H63"/>
  <c r="L62"/>
  <c r="J62"/>
  <c r="H62"/>
  <c r="J61"/>
  <c r="H61"/>
  <c r="L60"/>
  <c r="J60"/>
  <c r="H60"/>
  <c r="J59"/>
  <c r="H59"/>
  <c r="L58"/>
  <c r="J58"/>
  <c r="H58"/>
  <c r="L57"/>
  <c r="J57"/>
  <c r="H57"/>
  <c r="W54"/>
  <c r="G14" i="4" s="1"/>
  <c r="N54" i="5"/>
  <c r="F14" i="4" s="1"/>
  <c r="I54" i="5"/>
  <c r="C14" i="4" s="1"/>
  <c r="L53" i="5"/>
  <c r="J53"/>
  <c r="H53"/>
  <c r="L52"/>
  <c r="J52"/>
  <c r="H52"/>
  <c r="J51"/>
  <c r="H51"/>
  <c r="L50"/>
  <c r="J50"/>
  <c r="H50"/>
  <c r="L49"/>
  <c r="J49"/>
  <c r="H49"/>
  <c r="L48"/>
  <c r="J48"/>
  <c r="H48"/>
  <c r="L47"/>
  <c r="J47"/>
  <c r="H47"/>
  <c r="J46"/>
  <c r="H46"/>
  <c r="L45"/>
  <c r="J45"/>
  <c r="H45"/>
  <c r="L44"/>
  <c r="L54" s="1"/>
  <c r="E14" i="4" s="1"/>
  <c r="J44" i="5"/>
  <c r="H44"/>
  <c r="W41"/>
  <c r="G13" i="4" s="1"/>
  <c r="N41" i="5"/>
  <c r="F13" i="4" s="1"/>
  <c r="L40" i="5"/>
  <c r="J40"/>
  <c r="H40"/>
  <c r="J39"/>
  <c r="H39"/>
  <c r="L38"/>
  <c r="J38"/>
  <c r="H38"/>
  <c r="L37"/>
  <c r="J37"/>
  <c r="I37"/>
  <c r="I41" s="1"/>
  <c r="C13" i="4" s="1"/>
  <c r="L36" i="5"/>
  <c r="J36"/>
  <c r="H36"/>
  <c r="W33"/>
  <c r="G12" i="4" s="1"/>
  <c r="J32" i="5"/>
  <c r="H32"/>
  <c r="J31"/>
  <c r="H31"/>
  <c r="L30"/>
  <c r="J30"/>
  <c r="I30"/>
  <c r="I33" s="1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L20"/>
  <c r="J20"/>
  <c r="H20"/>
  <c r="N19"/>
  <c r="J19"/>
  <c r="H19"/>
  <c r="N18"/>
  <c r="J18"/>
  <c r="H18"/>
  <c r="N17"/>
  <c r="J17"/>
  <c r="H17"/>
  <c r="N16"/>
  <c r="J16"/>
  <c r="H16"/>
  <c r="L15"/>
  <c r="J15"/>
  <c r="H15"/>
  <c r="F1" i="3"/>
  <c r="J13"/>
  <c r="J14"/>
  <c r="F18"/>
  <c r="F19"/>
  <c r="J20"/>
  <c r="F26"/>
  <c r="D8" i="5"/>
  <c r="B8" i="4"/>
  <c r="H54" i="5" l="1"/>
  <c r="B14" i="4" s="1"/>
  <c r="J54" i="5"/>
  <c r="D14" i="4" s="1"/>
  <c r="J33" i="5"/>
  <c r="E33" s="1"/>
  <c r="H33"/>
  <c r="B12" i="4" s="1"/>
  <c r="N33" i="5"/>
  <c r="J41"/>
  <c r="D13" i="4" s="1"/>
  <c r="L41" i="5"/>
  <c r="E13" i="4" s="1"/>
  <c r="L74" i="5"/>
  <c r="E15" i="4" s="1"/>
  <c r="J84" i="5"/>
  <c r="E84" s="1"/>
  <c r="H84"/>
  <c r="B16" i="4" s="1"/>
  <c r="H124" i="5"/>
  <c r="B18" i="4" s="1"/>
  <c r="L124" i="5"/>
  <c r="H150"/>
  <c r="B23" i="4" s="1"/>
  <c r="L150" i="5"/>
  <c r="E23" i="4" s="1"/>
  <c r="J150" i="5"/>
  <c r="D23" i="4" s="1"/>
  <c r="L33" i="5"/>
  <c r="E12" i="4" s="1"/>
  <c r="H41" i="5"/>
  <c r="B13" i="4" s="1"/>
  <c r="J74" i="5"/>
  <c r="D15" i="4" s="1"/>
  <c r="H74" i="5"/>
  <c r="B15" i="4" s="1"/>
  <c r="L84" i="5"/>
  <c r="E16" i="4" s="1"/>
  <c r="J124" i="5"/>
  <c r="E124" s="1"/>
  <c r="I124"/>
  <c r="C18" i="4" s="1"/>
  <c r="N124" i="5"/>
  <c r="F18" i="4" s="1"/>
  <c r="H140" i="5"/>
  <c r="I140"/>
  <c r="I152" s="1"/>
  <c r="L140"/>
  <c r="J140"/>
  <c r="D21" i="4" s="1"/>
  <c r="N152" i="5"/>
  <c r="F24" i="4" s="1"/>
  <c r="N126" i="5"/>
  <c r="F12" i="4"/>
  <c r="D22"/>
  <c r="E145" i="5"/>
  <c r="C12" i="4"/>
  <c r="D17"/>
  <c r="E88" i="5"/>
  <c r="L152"/>
  <c r="E24" i="4" s="1"/>
  <c r="E21"/>
  <c r="W126" i="5"/>
  <c r="F21" i="4"/>
  <c r="W152" i="5"/>
  <c r="G24" i="4" s="1"/>
  <c r="E26"/>
  <c r="G26"/>
  <c r="C26"/>
  <c r="F26"/>
  <c r="L126" i="5"/>
  <c r="E18" i="4"/>
  <c r="H161" i="5"/>
  <c r="B26" i="4"/>
  <c r="J161" i="5"/>
  <c r="D26" i="4"/>
  <c r="E159" i="5"/>
  <c r="E150" l="1"/>
  <c r="J152"/>
  <c r="E152" s="1"/>
  <c r="D16" i="4"/>
  <c r="D12"/>
  <c r="H152" i="5"/>
  <c r="D17" i="3" s="1"/>
  <c r="E140" i="5"/>
  <c r="B21" i="4"/>
  <c r="C21"/>
  <c r="D18"/>
  <c r="I126" i="5"/>
  <c r="C19" i="4" s="1"/>
  <c r="E74" i="5"/>
  <c r="E54"/>
  <c r="J126"/>
  <c r="E126" s="1"/>
  <c r="E41"/>
  <c r="H126"/>
  <c r="E17" i="3"/>
  <c r="C24" i="4"/>
  <c r="W163" i="5"/>
  <c r="G30" i="4" s="1"/>
  <c r="G19"/>
  <c r="N163" i="5"/>
  <c r="F30" i="4" s="1"/>
  <c r="F19"/>
  <c r="L163" i="5"/>
  <c r="E30" i="4" s="1"/>
  <c r="E19"/>
  <c r="D27"/>
  <c r="E161" i="5"/>
  <c r="B27" i="4"/>
  <c r="B24" l="1"/>
  <c r="H163" i="5"/>
  <c r="B30" i="4" s="1"/>
  <c r="F17" i="3"/>
  <c r="D24" i="4"/>
  <c r="I163" i="5"/>
  <c r="C30" i="4" s="1"/>
  <c r="E16" i="3"/>
  <c r="E20" s="1"/>
  <c r="D19" i="4"/>
  <c r="J163" i="5"/>
  <c r="D30" i="4" s="1"/>
  <c r="D16" i="3"/>
  <c r="B19" i="4"/>
  <c r="E163" i="5" l="1"/>
  <c r="D20" i="3"/>
  <c r="F16"/>
  <c r="F20" s="1"/>
  <c r="J28" s="1"/>
  <c r="I29" l="1"/>
  <c r="J29" s="1"/>
  <c r="J31" s="1"/>
  <c r="F12" l="1"/>
  <c r="F13"/>
  <c r="F14"/>
  <c r="J12"/>
</calcChain>
</file>

<file path=xl/sharedStrings.xml><?xml version="1.0" encoding="utf-8"?>
<sst xmlns="http://schemas.openxmlformats.org/spreadsheetml/2006/main" count="1261" uniqueCount="420">
  <si>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</si>
  <si>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</si>
  <si>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</si>
  <si>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</si>
  <si>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</si>
  <si>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</si>
  <si>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</si>
  <si>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</si>
  <si>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</si>
  <si>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</si>
  <si>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</si>
  <si>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</si>
  <si>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</si>
  <si>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</si>
  <si>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</si>
  <si>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</si>
  <si>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</si>
  <si>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</si>
  <si>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</si>
  <si>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</si>
  <si>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</si>
  <si>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</si>
  <si>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</si>
  <si>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</si>
  <si>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</si>
  <si>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</si>
  <si>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</si>
  <si>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</si>
  <si>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</si>
  <si>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</si>
  <si>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</si>
  <si>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</si>
  <si>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</si>
  <si>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</si>
  <si>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</si>
  <si>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</si>
  <si>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</si>
  <si>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</si>
  <si>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</si>
  <si>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</si>
  <si>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</si>
  <si>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</si>
  <si>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</si>
  <si>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</si>
  <si>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</si>
  <si>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</si>
  <si>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</si>
  <si>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</si>
  <si>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</si>
  <si>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</si>
  <si>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</si>
  <si>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</si>
  <si>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</si>
  <si>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</si>
  <si>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</si>
  <si>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</si>
  <si>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</si>
  <si>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</si>
  <si>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</si>
  <si>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Projektant: 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</si>
  <si>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</si>
  <si>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</si>
  <si>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</si>
  <si>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</si>
  <si>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</si>
  <si>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</si>
  <si>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</si>
  <si>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</si>
  <si>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</si>
  <si>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</si>
  <si>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</si>
  <si>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</si>
  <si>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</si>
  <si>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</si>
  <si>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</si>
  <si>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</si>
  <si>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</si>
  <si>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</si>
  <si>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</si>
  <si>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</si>
  <si>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</si>
  <si>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</si>
  <si>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</si>
  <si>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</si>
  <si>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</si>
  <si>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</si>
  <si>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</si>
  <si>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</si>
  <si>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</si>
  <si>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</si>
  <si>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</si>
  <si>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</si>
  <si>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</si>
  <si>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</si>
  <si>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</si>
  <si>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</si>
  <si>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</si>
  <si>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</si>
  <si>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</si>
  <si>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</si>
  <si>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Spracoval:                                         </t>
  </si>
  <si>
    <t xml:space="preserve">JKSO : </t>
  </si>
  <si>
    <t>Dátum: 19.12.2017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</si>
  <si>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</si>
  <si>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</si>
  <si>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</si>
  <si>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</si>
  <si>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</si>
  <si>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</si>
  <si>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</si>
  <si>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</si>
  <si>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</si>
  <si>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</si>
  <si>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</si>
  <si>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</si>
  <si>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</si>
  <si>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</si>
  <si>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</si>
  <si>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</si>
  <si>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</si>
  <si>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</si>
  <si>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</si>
  <si>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271</t>
  </si>
  <si>
    <t xml:space="preserve">11001-1010   </t>
  </si>
  <si>
    <t xml:space="preserve">Overenie a prípadné vytýčenie trasy podzemných vedení                                                                   </t>
  </si>
  <si>
    <t xml:space="preserve">km      </t>
  </si>
  <si>
    <t xml:space="preserve">                    </t>
  </si>
  <si>
    <t>45.11.21</t>
  </si>
  <si>
    <t>221</t>
  </si>
  <si>
    <t xml:space="preserve">11310-6613   </t>
  </si>
  <si>
    <t xml:space="preserve">Rozoberanie zámkovej dlažby do 20m2                                                                                     </t>
  </si>
  <si>
    <t xml:space="preserve">m2      </t>
  </si>
  <si>
    <t>45.11.11</t>
  </si>
  <si>
    <t xml:space="preserve">11310-7141   </t>
  </si>
  <si>
    <t xml:space="preserve">Odstránenie podkladov alebo krytov živičných hr. do 50 mm, do 200 m2                                                    </t>
  </si>
  <si>
    <t xml:space="preserve">11315-1114   </t>
  </si>
  <si>
    <t xml:space="preserve">Frézovanie živ. krytu hr. do 50 mm, š. do 750 mm alebo do 500 m2                                                        </t>
  </si>
  <si>
    <t>272</t>
  </si>
  <si>
    <t xml:space="preserve">11320-1111   </t>
  </si>
  <si>
    <t xml:space="preserve">Vytrhanie obrubníkov chodníkových                                                                                       </t>
  </si>
  <si>
    <t xml:space="preserve">m       </t>
  </si>
  <si>
    <t>001</t>
  </si>
  <si>
    <t xml:space="preserve">11510-1221   </t>
  </si>
  <si>
    <t xml:space="preserve">Čerpanie vody 10-25m do 500 l/min                                                                                       </t>
  </si>
  <si>
    <t xml:space="preserve">hod     </t>
  </si>
  <si>
    <t xml:space="preserve">11510-1321   </t>
  </si>
  <si>
    <t xml:space="preserve">Pohotovosť čerpacej súpravy 10-25m do 500 l/min                                                                         </t>
  </si>
  <si>
    <t xml:space="preserve">deň     </t>
  </si>
  <si>
    <t xml:space="preserve">12220-2202   </t>
  </si>
  <si>
    <t xml:space="preserve">Odkopávky v horn. tr. 3 nad 100 do 1 000 m3                                                                             </t>
  </si>
  <si>
    <t xml:space="preserve">m3      </t>
  </si>
  <si>
    <t>45.11.24</t>
  </si>
  <si>
    <t xml:space="preserve">12220-2209   </t>
  </si>
  <si>
    <t xml:space="preserve">Príplatok za lepivosť  horn. tr. 3                                                                                      </t>
  </si>
  <si>
    <t xml:space="preserve">12730-1401   </t>
  </si>
  <si>
    <t xml:space="preserve">Hĺbenie rýh pod vodou do 1 000 m3 v horn. tr. 3                                                                         </t>
  </si>
  <si>
    <t>45.24.14</t>
  </si>
  <si>
    <t xml:space="preserve">12770-1409   </t>
  </si>
  <si>
    <t xml:space="preserve">Príplatok za lepivosť hornín                                                                                            </t>
  </si>
  <si>
    <t xml:space="preserve">16260-1102   </t>
  </si>
  <si>
    <t xml:space="preserve">Vodorovné premiestnenie výkopu do 5000 m horn. tr. 1-4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</si>
  <si>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</si>
  <si>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</si>
  <si>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>013</t>
  </si>
  <si>
    <t xml:space="preserve">17129-1299   </t>
  </si>
  <si>
    <t xml:space="preserve">Poplatok za ulož.a znešk.stav.odp na urč.sklád.-hlušina a kamenivo "O"-ost.odpad                                        </t>
  </si>
  <si>
    <t>253</t>
  </si>
  <si>
    <t xml:space="preserve">17510-3111   </t>
  </si>
  <si>
    <t xml:space="preserve">Obsyp objektu                                                                                                           </t>
  </si>
  <si>
    <t>45.21.22</t>
  </si>
  <si>
    <t>MAT</t>
  </si>
  <si>
    <t xml:space="preserve">583 439030   </t>
  </si>
  <si>
    <t xml:space="preserve">Štrkodrva                                                                                                               </t>
  </si>
  <si>
    <t xml:space="preserve">t       </t>
  </si>
  <si>
    <t>14.21.12</t>
  </si>
  <si>
    <t xml:space="preserve">18120-1102   </t>
  </si>
  <si>
    <t xml:space="preserve">Úprava pláne zárezov v horn. tr. 1-4 so zhutnením                                                                       </t>
  </si>
  <si>
    <t xml:space="preserve">18210-1101   </t>
  </si>
  <si>
    <t xml:space="preserve">Svahovanie v zárezoch v horn. tr. 1-4                                                                                   </t>
  </si>
  <si>
    <t xml:space="preserve">1 - ZEMNE PRÁCE  spolu: </t>
  </si>
  <si>
    <t>2 - ZÁKLADY</t>
  </si>
  <si>
    <t>002</t>
  </si>
  <si>
    <t xml:space="preserve">21197-1110   </t>
  </si>
  <si>
    <t xml:space="preserve">Zhotovenie opláštenia odv. rúr z geotextílie                                                                            </t>
  </si>
  <si>
    <t xml:space="preserve">693 660580   </t>
  </si>
  <si>
    <t xml:space="preserve">Geotextília polypropylen 500 g/m2 do šírky 880cm                                                                        </t>
  </si>
  <si>
    <t>17.20.10</t>
  </si>
  <si>
    <t xml:space="preserve">21275-2112   </t>
  </si>
  <si>
    <t xml:space="preserve">Trativody z drenážnych rúrok DN do 100 so štrkopieskovým lôžkom a obsypom                                               </t>
  </si>
  <si>
    <t xml:space="preserve">21590-1101   </t>
  </si>
  <si>
    <t xml:space="preserve">Zhutnenie podložia z hor. súdr. a nesúdr.                                                                               </t>
  </si>
  <si>
    <t xml:space="preserve">28599-1321   </t>
  </si>
  <si>
    <t xml:space="preserve">Bentonitové tesnenie hr 8mm                                                                                             </t>
  </si>
  <si>
    <t>45.25.21</t>
  </si>
  <si>
    <t xml:space="preserve">2 - ZÁKLADY  spolu: </t>
  </si>
  <si>
    <t>3 - ZVISLÉ A KOMPLETNÉ KONŠTRUKCIE</t>
  </si>
  <si>
    <t>211</t>
  </si>
  <si>
    <t xml:space="preserve">31732-1119   </t>
  </si>
  <si>
    <t xml:space="preserve">Rímsy zo železobetónu tr. C 35/45                                                                                       </t>
  </si>
  <si>
    <t>45.21.21</t>
  </si>
  <si>
    <t xml:space="preserve">31735-3121   </t>
  </si>
  <si>
    <t xml:space="preserve">Debnenie ríms akéhokoľvek tvaru, zhotovenie                                                                             </t>
  </si>
  <si>
    <t xml:space="preserve">31735-3221   </t>
  </si>
  <si>
    <t xml:space="preserve">Debnenie ríms akéhokoľvek tvaru, odstránenie                                                                            </t>
  </si>
  <si>
    <t>015</t>
  </si>
  <si>
    <t xml:space="preserve">31736-1016   </t>
  </si>
  <si>
    <t xml:space="preserve">Výstuž ríms z ocele 10 505                                                                                              </t>
  </si>
  <si>
    <t>45.21.64</t>
  </si>
  <si>
    <t xml:space="preserve">33432-3117   </t>
  </si>
  <si>
    <t xml:space="preserve">Mostné opory zo železob. tr. C 25/30 hr. nad 450 mm                                                                     </t>
  </si>
  <si>
    <t xml:space="preserve">33432-3118   </t>
  </si>
  <si>
    <t xml:space="preserve">Mostné opory zo železob. tr. C 30/37 hr. nad 450 mm                                                                     </t>
  </si>
  <si>
    <t xml:space="preserve">33435-1111   </t>
  </si>
  <si>
    <t xml:space="preserve">Debnenie most. opôr zhotovenie                                                                                          </t>
  </si>
  <si>
    <t xml:space="preserve">33435-1211   </t>
  </si>
  <si>
    <t xml:space="preserve">Debnenie most. opôr odstránenie                                                                                         </t>
  </si>
  <si>
    <t xml:space="preserve">33436-1316   </t>
  </si>
  <si>
    <t xml:space="preserve">Výstuž mostných opôr,  oceľ 10 505                                                                                      </t>
  </si>
  <si>
    <t xml:space="preserve">33436-1411   </t>
  </si>
  <si>
    <t xml:space="preserve">Výstuž mostných opôr zo zvarovaných sietí                                                                               </t>
  </si>
  <si>
    <t xml:space="preserve">3 - ZVISLÉ A KOMPLETNÉ KONŠTRUKCIE  spolu: </t>
  </si>
  <si>
    <t>4 - VODOROVNÉ KONŠTRUKCIE</t>
  </si>
  <si>
    <t xml:space="preserve">42132-1118   </t>
  </si>
  <si>
    <t xml:space="preserve">Mostné konštr. dosiek zo železobetónu  tr. C 30/37                                                                      </t>
  </si>
  <si>
    <t xml:space="preserve">42135-1111   </t>
  </si>
  <si>
    <t xml:space="preserve">Debnenie doskových konštr. mostov  zhotovenie                                                                           </t>
  </si>
  <si>
    <t xml:space="preserve">42135-1211   </t>
  </si>
  <si>
    <t xml:space="preserve">Debnenie doskových konštr. mostov  odstránenie                                                                          </t>
  </si>
  <si>
    <t xml:space="preserve">42335-3111   </t>
  </si>
  <si>
    <t xml:space="preserve">Debnenie čiel zhotovenie                                                                                                </t>
  </si>
  <si>
    <t xml:space="preserve">42335-3211   </t>
  </si>
  <si>
    <t xml:space="preserve">Debnenie čiel odstránenie                                                                                               </t>
  </si>
  <si>
    <t xml:space="preserve">42136-1316   </t>
  </si>
  <si>
    <t xml:space="preserve">Výstuž vodor. konštrukcií mostov, oceľ 10 505                                                                           </t>
  </si>
  <si>
    <t xml:space="preserve">42390-1111   </t>
  </si>
  <si>
    <t xml:space="preserve">Rektifikácia mostnej konštr. skrutkové stoličky                                                                         </t>
  </si>
  <si>
    <t xml:space="preserve">kus     </t>
  </si>
  <si>
    <t xml:space="preserve">42894-1111   </t>
  </si>
  <si>
    <t xml:space="preserve">Osadenie mostných ložisiek                                                                                              </t>
  </si>
  <si>
    <t xml:space="preserve">323 770100   </t>
  </si>
  <si>
    <t xml:space="preserve">Ložisko hrncové kruhové do1250 kN  (elastomerové)                                                                       </t>
  </si>
  <si>
    <t>29.14.23</t>
  </si>
  <si>
    <t xml:space="preserve">42994-1123   </t>
  </si>
  <si>
    <t xml:space="preserve">Odskružovacie zariadenie na podpornej konštr mostu  zhotovenie                                                          </t>
  </si>
  <si>
    <t xml:space="preserve">42994-1223   </t>
  </si>
  <si>
    <t xml:space="preserve">Odskružovacie zariadenie na podpornej konštr mostu  odstránenie                                                         </t>
  </si>
  <si>
    <t xml:space="preserve">94810-1111   </t>
  </si>
  <si>
    <t xml:space="preserve">Podperné konštrukcie dočasné, do 1 mes. skruže, zhotovenie                                                              </t>
  </si>
  <si>
    <t>45.25.10</t>
  </si>
  <si>
    <t xml:space="preserve">94810-1113   </t>
  </si>
  <si>
    <t xml:space="preserve">Príplatok k cene -1111 za každý ďalší mesiac použitia, skruže                                                           </t>
  </si>
  <si>
    <t xml:space="preserve">94810-1121   </t>
  </si>
  <si>
    <t xml:space="preserve">Podperné konštrukcie dočasné, skruže,odstránenie                                                                        </t>
  </si>
  <si>
    <t xml:space="preserve">45731-1116   </t>
  </si>
  <si>
    <t xml:space="preserve">Vyrovnávací betón tr. C 16/20                                                                                           </t>
  </si>
  <si>
    <t xml:space="preserve">45850-1111   </t>
  </si>
  <si>
    <t xml:space="preserve">Výplň za oporami a protimrazové kliny z kameniva drveného alebo ťaženého                                                </t>
  </si>
  <si>
    <t xml:space="preserve">46321-1111   </t>
  </si>
  <si>
    <t xml:space="preserve">Rovnanina z lomového kameňa s vyklinovaním škár                                                                         </t>
  </si>
  <si>
    <t xml:space="preserve">4 - VODOROVNÉ KONŠTRUKCIE  spolu: </t>
  </si>
  <si>
    <t>5 - KOMUNIKÁCIE</t>
  </si>
  <si>
    <t xml:space="preserve">56425-1111   </t>
  </si>
  <si>
    <t xml:space="preserve">Podklad zo štrkopiesku hr. 150 mm                                                                                       </t>
  </si>
  <si>
    <t>45.23.14</t>
  </si>
  <si>
    <t xml:space="preserve">57323-1111   </t>
  </si>
  <si>
    <t xml:space="preserve">Postrek živičný spojovací  0,5-0,8 kg/m2                                                                                </t>
  </si>
  <si>
    <t>45.23.12</t>
  </si>
  <si>
    <t xml:space="preserve">57331-1511   </t>
  </si>
  <si>
    <t xml:space="preserve">Preliatie podkladu alebo krytu z kameniva asfaltom 2,5 kg/m2                                                            </t>
  </si>
  <si>
    <t xml:space="preserve">57713-4111   </t>
  </si>
  <si>
    <t xml:space="preserve">Asfaltový betón AC 11 obrus hr. 40 mm                                                                                   </t>
  </si>
  <si>
    <t xml:space="preserve">57713-4131   </t>
  </si>
  <si>
    <t xml:space="preserve">Asfaltový betón AC 11 obrus PMB hr. 40 mm                                                                               </t>
  </si>
  <si>
    <t xml:space="preserve">59621-1110   </t>
  </si>
  <si>
    <t xml:space="preserve">Kladenie zámkovej dlažby pre chodcov hr. 60 mm sk. A do 50 m2                                                           </t>
  </si>
  <si>
    <t xml:space="preserve">592 450200   </t>
  </si>
  <si>
    <t xml:space="preserve">Dlažba zámková prírodná                                                                                                 </t>
  </si>
  <si>
    <t>26.61.11</t>
  </si>
  <si>
    <t xml:space="preserve">5 - KOMUNIKÁCIE  spolu: </t>
  </si>
  <si>
    <t>8 - RÚROVÉ VEDENIA</t>
  </si>
  <si>
    <t xml:space="preserve">89933-1111   </t>
  </si>
  <si>
    <t xml:space="preserve">Výšková úprava poklopu vstupu alebo vpuste do 200 mm                                                                    </t>
  </si>
  <si>
    <t xml:space="preserve">8 - RÚROVÉ VEDENIA  spolu: </t>
  </si>
  <si>
    <t>9 - OSTATNÉ KONŠTRUKCIE A PRÁCE</t>
  </si>
  <si>
    <t xml:space="preserve">91133-2211   </t>
  </si>
  <si>
    <t xml:space="preserve">Osadenie a mont. oceľ. zvodidla  vr. stĺpikov                                                                           </t>
  </si>
  <si>
    <t xml:space="preserve">553 915220   </t>
  </si>
  <si>
    <t xml:space="preserve">Zvodidlový systém zostava, stĺpiky                                                                                      </t>
  </si>
  <si>
    <t xml:space="preserve">  .  .  </t>
  </si>
  <si>
    <t xml:space="preserve">91133-2212   </t>
  </si>
  <si>
    <t xml:space="preserve">Osadenie a mont. oceľ. zvodidla s vykopaním jamiek a obetón. stĺpikov vzd. do 2 m                                       </t>
  </si>
  <si>
    <t xml:space="preserve">553 042320   </t>
  </si>
  <si>
    <t xml:space="preserve">Zábradlie rovné z rúrok                                                                                                 </t>
  </si>
  <si>
    <t>28.12.10</t>
  </si>
  <si>
    <t xml:space="preserve">91400-1111   </t>
  </si>
  <si>
    <t xml:space="preserve">Osadenie zvislých cestných dopravných značiek na stĺpiky, konzoly alebo objekty                                         </t>
  </si>
  <si>
    <t xml:space="preserve">404 441430   </t>
  </si>
  <si>
    <t xml:space="preserve">Značky dopravné B21 (komplet)                                                                                           </t>
  </si>
  <si>
    <t>31.50.24</t>
  </si>
  <si>
    <t xml:space="preserve">404 443040   </t>
  </si>
  <si>
    <t xml:space="preserve">Značky dopravné C1 (komplet)                                                                                            </t>
  </si>
  <si>
    <t xml:space="preserve">404 459600   </t>
  </si>
  <si>
    <t xml:space="preserve">Stĺpik Fe 60/3 s povrchovou úpravou (komplet)                                                                           </t>
  </si>
  <si>
    <t xml:space="preserve">91400-1199   </t>
  </si>
  <si>
    <t xml:space="preserve">Dočastné dopravné značenie                                                                                              </t>
  </si>
  <si>
    <t xml:space="preserve">Súbor   </t>
  </si>
  <si>
    <t xml:space="preserve">91786-2111   </t>
  </si>
  <si>
    <t xml:space="preserve">Osad. chodník. obrubníka betón. s oporou do lôžka z betónu tr. C 12/15                                                  </t>
  </si>
  <si>
    <t xml:space="preserve">592 174510   </t>
  </si>
  <si>
    <t xml:space="preserve">Obrubník chodníkový                                                                                                     </t>
  </si>
  <si>
    <t xml:space="preserve">91810-1111   </t>
  </si>
  <si>
    <t xml:space="preserve">Lôžko pod obrubníky, krajníky, obruby z betónu tr. C 12/15                                                              </t>
  </si>
  <si>
    <t xml:space="preserve">91973-5112   </t>
  </si>
  <si>
    <t xml:space="preserve">Rezanie stávajúceho živičného krytu alebo podkladu hr. 50-100 mm                                                        </t>
  </si>
  <si>
    <t xml:space="preserve">93194-1112   </t>
  </si>
  <si>
    <t xml:space="preserve">Osadenie dilatačného mostného záveru podpovrchového + dodávka                                                           </t>
  </si>
  <si>
    <t xml:space="preserve">93199-4132   </t>
  </si>
  <si>
    <t xml:space="preserve">Tesnenie dilatačnej škáry betónovej konštrukcie trvale pružným tmelom                                                   </t>
  </si>
  <si>
    <t xml:space="preserve">93617-2113   </t>
  </si>
  <si>
    <t xml:space="preserve">Osadenie doplnkových oceľových konštrukcií 50-100 kg                                                                    </t>
  </si>
  <si>
    <t xml:space="preserve">133 806300   </t>
  </si>
  <si>
    <t xml:space="preserve">Tyč oceľová I označenie prierezu 160                                                                                    </t>
  </si>
  <si>
    <t>27.10.70</t>
  </si>
  <si>
    <t xml:space="preserve">93617-2199   </t>
  </si>
  <si>
    <t xml:space="preserve">Realizácia doplnkových konštrukcií  (rok výstavby)                                                                      </t>
  </si>
  <si>
    <t xml:space="preserve">93694-1111   </t>
  </si>
  <si>
    <t xml:space="preserve">Osadenie odvodňovača mostovky +dodávka                                                                                  </t>
  </si>
  <si>
    <t>003</t>
  </si>
  <si>
    <t xml:space="preserve">94494-1101   </t>
  </si>
  <si>
    <t xml:space="preserve">Ochranné zábradlie na vonk. voľných stranách objektu rúrkové                                                            </t>
  </si>
  <si>
    <t>321</t>
  </si>
  <si>
    <t xml:space="preserve">96019-1241   </t>
  </si>
  <si>
    <t xml:space="preserve">Búranie konštrukcií vodných stavieb z kamenných kvádrov                                                                 </t>
  </si>
  <si>
    <t xml:space="preserve">96204-1211   </t>
  </si>
  <si>
    <t xml:space="preserve">Búranie mostného muriva z betónu                                                                                        </t>
  </si>
  <si>
    <t xml:space="preserve">96205-1111   </t>
  </si>
  <si>
    <t xml:space="preserve">Búranie mostovej konštrukcie zo železobetónu                                                                            </t>
  </si>
  <si>
    <t xml:space="preserve">96301-1119   </t>
  </si>
  <si>
    <t xml:space="preserve">Demontáž prefabrikátov zo železobetónu do 5 t                                                                           </t>
  </si>
  <si>
    <t xml:space="preserve">98412-1199   </t>
  </si>
  <si>
    <t xml:space="preserve">Demontáž cest. panelov zo železobetónu                                                                                  </t>
  </si>
  <si>
    <t xml:space="preserve">96600-5111   </t>
  </si>
  <si>
    <t xml:space="preserve">Rozobratie cest. zábradlia so stĺpikmi osadenými s betónovými pätkami                                                   </t>
  </si>
  <si>
    <t xml:space="preserve">96600-5119   </t>
  </si>
  <si>
    <t xml:space="preserve">Rozobratie cest. zábradlia so stĺpikmi                                                                                  </t>
  </si>
  <si>
    <t xml:space="preserve">97908-2113   </t>
  </si>
  <si>
    <t xml:space="preserve">Vodorovná doprava sute do 1000 m                                                                                        </t>
  </si>
  <si>
    <t xml:space="preserve">97908-2119   </t>
  </si>
  <si>
    <t xml:space="preserve">Príplatok za ďalších 1000 m                                                                                             </t>
  </si>
  <si>
    <t xml:space="preserve">97908-7112   </t>
  </si>
  <si>
    <t xml:space="preserve">Nakladanie sute                                             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</si>
  <si>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</si>
  <si>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</si>
  <si>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97913-1410   </t>
  </si>
  <si>
    <t xml:space="preserve">Poplatok za ulož.a znešk.stav.sute na urč.sklád. -z demol.vozoviek "O"-ost.odpad                                        </t>
  </si>
  <si>
    <t xml:space="preserve">99821-2111   </t>
  </si>
  <si>
    <t xml:space="preserve">Presun hmôt pre mosty monolitické     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</si>
  <si>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</si>
  <si>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</si>
  <si>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</si>
  <si>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</si>
  <si>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</si>
  <si>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71111-1001   </t>
  </si>
  <si>
    <t xml:space="preserve">Zhotovenie izolácie proti vlhkosti za studena vodor. náterom asfalt. penetr.                                            </t>
  </si>
  <si>
    <t>I</t>
  </si>
  <si>
    <t>45.22.20</t>
  </si>
  <si>
    <t xml:space="preserve">111 631100   </t>
  </si>
  <si>
    <t xml:space="preserve">Lak asfaltový ALP - PENETRAL                                                                                            </t>
  </si>
  <si>
    <t>26.82.13</t>
  </si>
  <si>
    <t xml:space="preserve">71111-2001   </t>
  </si>
  <si>
    <t xml:space="preserve">Zhotovenie izolácie proti vlhkosti za studena zvisl. náterom asfalt. penetr.                                            </t>
  </si>
  <si>
    <t xml:space="preserve">71113-2210   </t>
  </si>
  <si>
    <t xml:space="preserve">Izolácia proti vlhkosti zvislá drenážny kompozit                                                                        </t>
  </si>
  <si>
    <t xml:space="preserve">71114-1559   </t>
  </si>
  <si>
    <t xml:space="preserve">Zhotovenie izolácie proti vlhkosti pritavením NAIP vodor.                                                               </t>
  </si>
  <si>
    <t xml:space="preserve">628 329120   </t>
  </si>
  <si>
    <t xml:space="preserve">Pás ťažký asfaltový ELASTOBIT                                                                                           </t>
  </si>
  <si>
    <t>21.12.56</t>
  </si>
  <si>
    <t xml:space="preserve">71114-2559   </t>
  </si>
  <si>
    <t xml:space="preserve">Zhotovenie izolácie proti vlhkosti pritavením NAIP zvislá                                                               </t>
  </si>
  <si>
    <t xml:space="preserve">628 329100   </t>
  </si>
  <si>
    <t xml:space="preserve">99871-1201   </t>
  </si>
  <si>
    <t xml:space="preserve">Presun hmôt pre izolácie proti vode v objektoch výšky do 6 m                                                            </t>
  </si>
  <si>
    <t xml:space="preserve">%       </t>
  </si>
  <si>
    <t xml:space="preserve">711 - Izolácie proti vode a vlhkosti  spolu: </t>
  </si>
  <si>
    <t>767 - Konštrukcie doplnk. kovové stavebné</t>
  </si>
  <si>
    <t>767</t>
  </si>
  <si>
    <t xml:space="preserve">76799-6804   </t>
  </si>
  <si>
    <t xml:space="preserve">Demontáž ostatných doplnkov, do 500 kg                                                                                  </t>
  </si>
  <si>
    <t xml:space="preserve">kg      </t>
  </si>
  <si>
    <t>45.42.12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</si>
  <si>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</si>
  <si>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</si>
  <si>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767 - Konštrukcie doplnk. kovové stavebné  spolu: </t>
  </si>
  <si>
    <t>783 - Nátery</t>
  </si>
  <si>
    <t>783</t>
  </si>
  <si>
    <t xml:space="preserve">78381-4110   </t>
  </si>
  <si>
    <t xml:space="preserve">Nátery betónových povrchov proti poveternostným vplyvom                                                                 </t>
  </si>
  <si>
    <t>45.41.10</t>
  </si>
  <si>
    <t xml:space="preserve">78381-4129   </t>
  </si>
  <si>
    <t xml:space="preserve">Nátery betónových povrchov proti soliam                                                                                 </t>
  </si>
  <si>
    <t xml:space="preserve">783 - Nátery  spolu: </t>
  </si>
  <si>
    <t xml:space="preserve">PRÁCE A DODÁVKY PSV  spolu: </t>
  </si>
  <si>
    <t>OSTATNÉ</t>
  </si>
  <si>
    <t>OST</t>
  </si>
  <si>
    <t xml:space="preserve">99999-9911   </t>
  </si>
  <si>
    <t xml:space="preserve">Ostatné práce                                                                                                           </t>
  </si>
  <si>
    <t xml:space="preserve">m.j.    </t>
  </si>
  <si>
    <t>U</t>
  </si>
  <si>
    <t xml:space="preserve">99999-9912   </t>
  </si>
  <si>
    <t xml:space="preserve">99999-9913   </t>
  </si>
  <si>
    <t xml:space="preserve">OSTATNÉ  spolu: </t>
  </si>
  <si>
    <t>Za rozpočet celkom</t>
  </si>
  <si>
    <t>Výkaz výmer je nedelitelnou súčasťou projektovej dokumentácie a spolu tvoria podklad k oceneniu stavby.</t>
  </si>
  <si>
    <t>OSTATNÉ PRÁCE</t>
  </si>
  <si>
    <t>Stavba :Rekonštrukcia mosta ponad vodný tok, Brvnište</t>
  </si>
  <si>
    <t>Dodávateľ:  VINKstav, s.r.o.</t>
  </si>
  <si>
    <t>Dodávateľ: VINKstav, s.r.o.</t>
  </si>
  <si>
    <t xml:space="preserve">Dátum: </t>
  </si>
  <si>
    <t>VINKstav, s.r.o., Papradno 2, 01813</t>
  </si>
</sst>
</file>

<file path=xl/styles.xml><?xml version="1.0" encoding="utf-8"?>
<styleSheet xmlns="http://schemas.openxmlformats.org/spreadsheetml/2006/main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41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3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4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5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7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72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13" workbookViewId="0">
      <selection activeCell="D9" sqref="D9"/>
    </sheetView>
  </sheetViews>
  <sheetFormatPr defaultRowHeight="12.75"/>
  <cols>
    <col min="1" max="1" width="0.7109375" style="81" customWidth="1"/>
    <col min="2" max="2" width="3.7109375" style="81" customWidth="1"/>
    <col min="3" max="3" width="6.85546875" style="81" customWidth="1"/>
    <col min="4" max="6" width="14" style="81" customWidth="1"/>
    <col min="7" max="7" width="3.85546875" style="81" customWidth="1"/>
    <col min="8" max="8" width="17.7109375" style="81" customWidth="1"/>
    <col min="9" max="9" width="8.7109375" style="81" customWidth="1"/>
    <col min="10" max="10" width="14" style="81" customWidth="1"/>
    <col min="11" max="11" width="2.28515625" style="81" customWidth="1"/>
    <col min="12" max="12" width="6.85546875" style="81" customWidth="1"/>
    <col min="13" max="23" width="9.140625" style="81"/>
    <col min="24" max="25" width="5.7109375" style="81" customWidth="1"/>
    <col min="26" max="26" width="6.5703125" style="81" customWidth="1"/>
    <col min="27" max="27" width="21.42578125" style="81" customWidth="1"/>
    <col min="28" max="28" width="4.28515625" style="81" customWidth="1"/>
    <col min="29" max="29" width="8.28515625" style="81" customWidth="1"/>
    <col min="30" max="30" width="8.7109375" style="81" customWidth="1"/>
    <col min="31" max="16384" width="9.140625" style="81"/>
  </cols>
  <sheetData>
    <row r="1" spans="2:30" ht="28.5" customHeight="1" thickBot="1">
      <c r="B1" s="82"/>
      <c r="C1" s="82"/>
      <c r="D1" s="82"/>
      <c r="F1" s="107" t="str">
        <f>CONCATENATE(AA2," ",AB2," ",AC2," ",AD2)</f>
        <v xml:space="preserve">Krycí list rozpočtu v EUR  </v>
      </c>
      <c r="G1" s="82"/>
      <c r="H1" s="82"/>
      <c r="I1" s="82"/>
      <c r="J1" s="82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2:30" ht="18" customHeight="1" thickTop="1">
      <c r="B2" s="22"/>
      <c r="C2" s="23" t="s">
        <v>415</v>
      </c>
      <c r="D2" s="23"/>
      <c r="E2" s="23"/>
      <c r="F2" s="23"/>
      <c r="G2" s="24" t="s">
        <v>9</v>
      </c>
      <c r="H2" s="23"/>
      <c r="I2" s="23"/>
      <c r="J2" s="25"/>
      <c r="Z2" s="104" t="s">
        <v>10</v>
      </c>
      <c r="AA2" s="105" t="s">
        <v>11</v>
      </c>
      <c r="AB2" s="105" t="s">
        <v>12</v>
      </c>
      <c r="AC2" s="105"/>
      <c r="AD2" s="106"/>
    </row>
    <row r="3" spans="2:30" ht="18" customHeight="1">
      <c r="B3" s="26"/>
      <c r="C3" s="27"/>
      <c r="D3" s="27"/>
      <c r="E3" s="27"/>
      <c r="F3" s="27"/>
      <c r="G3" s="28" t="s">
        <v>103</v>
      </c>
      <c r="H3" s="27"/>
      <c r="I3" s="27"/>
      <c r="J3" s="29"/>
      <c r="Z3" s="104" t="s">
        <v>13</v>
      </c>
      <c r="AA3" s="105" t="s">
        <v>14</v>
      </c>
      <c r="AB3" s="105" t="s">
        <v>12</v>
      </c>
      <c r="AC3" s="105" t="s">
        <v>15</v>
      </c>
      <c r="AD3" s="106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4" t="s">
        <v>17</v>
      </c>
      <c r="AA4" s="105" t="s">
        <v>18</v>
      </c>
      <c r="AB4" s="105" t="s">
        <v>12</v>
      </c>
      <c r="AC4" s="105"/>
      <c r="AD4" s="106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37"/>
      <c r="Z5" s="104" t="s">
        <v>23</v>
      </c>
      <c r="AA5" s="105" t="s">
        <v>14</v>
      </c>
      <c r="AB5" s="105" t="s">
        <v>12</v>
      </c>
      <c r="AC5" s="105" t="s">
        <v>15</v>
      </c>
      <c r="AD5" s="106" t="s">
        <v>16</v>
      </c>
    </row>
    <row r="6" spans="2:30" ht="18" customHeight="1" thickTop="1">
      <c r="B6" s="22"/>
      <c r="C6" s="23" t="s">
        <v>1</v>
      </c>
      <c r="D6" s="23"/>
      <c r="E6" s="23"/>
      <c r="F6" s="23"/>
      <c r="G6" s="23" t="s">
        <v>24</v>
      </c>
      <c r="H6" s="23"/>
      <c r="I6" s="23"/>
      <c r="J6" s="25"/>
    </row>
    <row r="7" spans="2:30" ht="18" customHeight="1">
      <c r="B7" s="38"/>
      <c r="C7" s="39"/>
      <c r="D7" s="40" t="s">
        <v>104</v>
      </c>
      <c r="E7" s="40"/>
      <c r="F7" s="40"/>
      <c r="G7" s="40" t="s">
        <v>25</v>
      </c>
      <c r="H7" s="40"/>
      <c r="I7" s="40"/>
      <c r="J7" s="41"/>
    </row>
    <row r="8" spans="2:30" ht="18" customHeight="1">
      <c r="B8" s="26"/>
      <c r="C8" s="27" t="s">
        <v>0</v>
      </c>
      <c r="D8" s="27" t="s">
        <v>419</v>
      </c>
      <c r="E8" s="27"/>
      <c r="F8" s="27"/>
      <c r="G8" s="27" t="s">
        <v>24</v>
      </c>
      <c r="H8" s="27">
        <v>44389256</v>
      </c>
      <c r="I8" s="27"/>
      <c r="J8" s="29"/>
    </row>
    <row r="9" spans="2:30" ht="18" customHeight="1">
      <c r="B9" s="30"/>
      <c r="C9" s="32"/>
      <c r="D9" s="31" t="s">
        <v>104</v>
      </c>
      <c r="E9" s="31"/>
      <c r="F9" s="31"/>
      <c r="G9" s="40" t="s">
        <v>25</v>
      </c>
      <c r="H9" s="31">
        <v>2022681485</v>
      </c>
      <c r="I9" s="31"/>
      <c r="J9" s="33"/>
    </row>
    <row r="10" spans="2:3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30" ht="18" customHeight="1" thickBot="1">
      <c r="B11" s="42"/>
      <c r="C11" s="43"/>
      <c r="D11" s="43" t="s">
        <v>104</v>
      </c>
      <c r="E11" s="43"/>
      <c r="F11" s="43"/>
      <c r="G11" s="43" t="s">
        <v>25</v>
      </c>
      <c r="H11" s="43"/>
      <c r="I11" s="43"/>
      <c r="J11" s="44"/>
    </row>
    <row r="12" spans="2:30" ht="18" customHeight="1" thickTop="1">
      <c r="B12" s="93">
        <v>1</v>
      </c>
      <c r="C12" s="23" t="s">
        <v>105</v>
      </c>
      <c r="D12" s="23"/>
      <c r="E12" s="23"/>
      <c r="F12" s="110">
        <f>IF(B12&lt;&gt;0,ROUND($J$31/B12,0),0)</f>
        <v>136942</v>
      </c>
      <c r="G12" s="24">
        <v>1</v>
      </c>
      <c r="H12" s="23" t="s">
        <v>108</v>
      </c>
      <c r="I12" s="23"/>
      <c r="J12" s="113">
        <f>IF(G12&lt;&gt;0,ROUND($J$31/G12,0),0)</f>
        <v>136942</v>
      </c>
    </row>
    <row r="13" spans="2:30" ht="18" customHeight="1">
      <c r="B13" s="94">
        <v>1</v>
      </c>
      <c r="C13" s="40" t="s">
        <v>106</v>
      </c>
      <c r="D13" s="40"/>
      <c r="E13" s="40"/>
      <c r="F13" s="111">
        <f>IF(B13&lt;&gt;0,ROUND($J$31/B13,0),0)</f>
        <v>136942</v>
      </c>
      <c r="G13" s="39"/>
      <c r="H13" s="40"/>
      <c r="I13" s="40"/>
      <c r="J13" s="114">
        <f>IF(G13&lt;&gt;0,ROUND($J$31/G13,0),0)</f>
        <v>0</v>
      </c>
    </row>
    <row r="14" spans="2:30" ht="18" customHeight="1" thickBot="1">
      <c r="B14" s="95">
        <v>1</v>
      </c>
      <c r="C14" s="43" t="s">
        <v>107</v>
      </c>
      <c r="D14" s="43"/>
      <c r="E14" s="43"/>
      <c r="F14" s="112">
        <f>IF(B14&lt;&gt;0,ROUND($J$31/B14,0),0)</f>
        <v>136942</v>
      </c>
      <c r="G14" s="96"/>
      <c r="H14" s="43"/>
      <c r="I14" s="43"/>
      <c r="J14" s="115">
        <f>IF(G14&lt;&gt;0,ROUND($J$31/G14,0),0)</f>
        <v>0</v>
      </c>
    </row>
    <row r="15" spans="2:30" ht="18" customHeight="1" thickTop="1">
      <c r="B15" s="84" t="s">
        <v>27</v>
      </c>
      <c r="C15" s="46" t="s">
        <v>28</v>
      </c>
      <c r="D15" s="47" t="s">
        <v>29</v>
      </c>
      <c r="E15" s="47" t="s">
        <v>30</v>
      </c>
      <c r="F15" s="48" t="s">
        <v>31</v>
      </c>
      <c r="G15" s="84" t="s">
        <v>32</v>
      </c>
      <c r="H15" s="49" t="s">
        <v>33</v>
      </c>
      <c r="I15" s="50"/>
      <c r="J15" s="51"/>
    </row>
    <row r="16" spans="2:30" ht="18" customHeight="1">
      <c r="B16" s="52">
        <v>1</v>
      </c>
      <c r="C16" s="53" t="s">
        <v>34</v>
      </c>
      <c r="D16" s="126">
        <f>Prehlad!H126</f>
        <v>68301.539999999994</v>
      </c>
      <c r="E16" s="126">
        <f>Prehlad!I126</f>
        <v>41214.240000000005</v>
      </c>
      <c r="F16" s="127">
        <f>D16+E16</f>
        <v>109515.78</v>
      </c>
      <c r="G16" s="52">
        <v>6</v>
      </c>
      <c r="H16" s="54" t="s">
        <v>109</v>
      </c>
      <c r="I16" s="89"/>
      <c r="J16" s="127">
        <v>0</v>
      </c>
    </row>
    <row r="17" spans="2:10" ht="18" customHeight="1">
      <c r="B17" s="55">
        <v>2</v>
      </c>
      <c r="C17" s="56" t="s">
        <v>35</v>
      </c>
      <c r="D17" s="128">
        <f>Prehlad!H152</f>
        <v>3437.12</v>
      </c>
      <c r="E17" s="128">
        <f>Prehlad!I152</f>
        <v>1165.54</v>
      </c>
      <c r="F17" s="127">
        <f>D17+E17</f>
        <v>4602.66</v>
      </c>
      <c r="G17" s="55">
        <v>7</v>
      </c>
      <c r="H17" s="57" t="s">
        <v>110</v>
      </c>
      <c r="I17" s="27"/>
      <c r="J17" s="129">
        <v>0</v>
      </c>
    </row>
    <row r="18" spans="2:10" ht="18" customHeight="1">
      <c r="B18" s="55">
        <v>3</v>
      </c>
      <c r="C18" s="56" t="s">
        <v>36</v>
      </c>
      <c r="D18" s="128"/>
      <c r="E18" s="128"/>
      <c r="F18" s="127">
        <f>D18+E18</f>
        <v>0</v>
      </c>
      <c r="G18" s="55">
        <v>8</v>
      </c>
      <c r="H18" s="57" t="s">
        <v>111</v>
      </c>
      <c r="I18" s="27"/>
      <c r="J18" s="129">
        <v>0</v>
      </c>
    </row>
    <row r="19" spans="2:10" ht="18" customHeight="1" thickBot="1">
      <c r="B19" s="55">
        <v>4</v>
      </c>
      <c r="C19" s="56" t="s">
        <v>37</v>
      </c>
      <c r="D19" s="128"/>
      <c r="E19" s="128"/>
      <c r="F19" s="130">
        <f>D19+E19</f>
        <v>0</v>
      </c>
      <c r="G19" s="55">
        <v>9</v>
      </c>
      <c r="H19" s="57" t="s">
        <v>2</v>
      </c>
      <c r="I19" s="27"/>
      <c r="J19" s="129">
        <v>0</v>
      </c>
    </row>
    <row r="20" spans="2:10" ht="18" customHeight="1" thickBot="1">
      <c r="B20" s="58">
        <v>5</v>
      </c>
      <c r="C20" s="59" t="s">
        <v>38</v>
      </c>
      <c r="D20" s="131">
        <f>SUM(D16:D19)</f>
        <v>71738.659999999989</v>
      </c>
      <c r="E20" s="132">
        <f>SUM(E16:E19)</f>
        <v>42379.780000000006</v>
      </c>
      <c r="F20" s="133">
        <f>SUM(F16:F19)</f>
        <v>114118.44</v>
      </c>
      <c r="G20" s="60">
        <v>10</v>
      </c>
      <c r="I20" s="88" t="s">
        <v>39</v>
      </c>
      <c r="J20" s="133">
        <f>SUM(J16:J19)</f>
        <v>0</v>
      </c>
    </row>
    <row r="21" spans="2:10" ht="18" customHeight="1" thickTop="1">
      <c r="B21" s="84" t="s">
        <v>40</v>
      </c>
      <c r="C21" s="83"/>
      <c r="D21" s="50" t="s">
        <v>41</v>
      </c>
      <c r="E21" s="50"/>
      <c r="F21" s="51"/>
      <c r="G21" s="84" t="s">
        <v>42</v>
      </c>
      <c r="H21" s="49" t="s">
        <v>43</v>
      </c>
      <c r="I21" s="50"/>
      <c r="J21" s="51"/>
    </row>
    <row r="22" spans="2:10" ht="18" customHeight="1">
      <c r="B22" s="52">
        <v>11</v>
      </c>
      <c r="C22" s="54" t="s">
        <v>112</v>
      </c>
      <c r="D22" s="90" t="s">
        <v>2</v>
      </c>
      <c r="E22" s="92">
        <v>0</v>
      </c>
      <c r="F22" s="127">
        <v>0</v>
      </c>
      <c r="G22" s="55">
        <v>16</v>
      </c>
      <c r="H22" s="57" t="s">
        <v>44</v>
      </c>
      <c r="I22" s="61"/>
      <c r="J22" s="129">
        <f>Prehlad!J159</f>
        <v>0</v>
      </c>
    </row>
    <row r="23" spans="2:10" ht="18" customHeight="1">
      <c r="B23" s="55">
        <v>12</v>
      </c>
      <c r="C23" s="57" t="s">
        <v>113</v>
      </c>
      <c r="D23" s="91"/>
      <c r="E23" s="62">
        <v>0</v>
      </c>
      <c r="F23" s="129">
        <v>0</v>
      </c>
      <c r="G23" s="55">
        <v>17</v>
      </c>
      <c r="H23" s="57" t="s">
        <v>115</v>
      </c>
      <c r="I23" s="61"/>
      <c r="J23" s="129">
        <v>0</v>
      </c>
    </row>
    <row r="24" spans="2:10" ht="18" customHeight="1">
      <c r="B24" s="55">
        <v>13</v>
      </c>
      <c r="C24" s="57" t="s">
        <v>114</v>
      </c>
      <c r="D24" s="91"/>
      <c r="E24" s="62">
        <v>0</v>
      </c>
      <c r="F24" s="129">
        <v>0</v>
      </c>
      <c r="G24" s="55">
        <v>18</v>
      </c>
      <c r="H24" s="57" t="s">
        <v>116</v>
      </c>
      <c r="I24" s="61"/>
      <c r="J24" s="129">
        <v>0</v>
      </c>
    </row>
    <row r="25" spans="2:10" ht="18" customHeight="1" thickBot="1">
      <c r="B25" s="55">
        <v>14</v>
      </c>
      <c r="C25" s="57" t="s">
        <v>2</v>
      </c>
      <c r="D25" s="91"/>
      <c r="E25" s="62">
        <v>0</v>
      </c>
      <c r="F25" s="129">
        <v>0</v>
      </c>
      <c r="G25" s="55">
        <v>19</v>
      </c>
      <c r="H25" s="57" t="s">
        <v>2</v>
      </c>
      <c r="I25" s="61"/>
      <c r="J25" s="129">
        <v>0</v>
      </c>
    </row>
    <row r="26" spans="2:10" ht="18" customHeight="1" thickBot="1">
      <c r="B26" s="58">
        <v>15</v>
      </c>
      <c r="C26" s="63"/>
      <c r="D26" s="64"/>
      <c r="E26" s="64" t="s">
        <v>45</v>
      </c>
      <c r="F26" s="133">
        <f>SUM(F22:F25)</f>
        <v>0</v>
      </c>
      <c r="G26" s="58">
        <v>20</v>
      </c>
      <c r="H26" s="63"/>
      <c r="I26" s="64" t="s">
        <v>46</v>
      </c>
      <c r="J26" s="133">
        <f>SUM(J22:J25)</f>
        <v>0</v>
      </c>
    </row>
    <row r="27" spans="2:10" ht="18" customHeight="1" thickTop="1">
      <c r="B27" s="65"/>
      <c r="C27" s="66" t="s">
        <v>47</v>
      </c>
      <c r="D27" s="67"/>
      <c r="E27" s="68" t="s">
        <v>48</v>
      </c>
      <c r="F27" s="69"/>
      <c r="G27" s="84" t="s">
        <v>49</v>
      </c>
      <c r="H27" s="49" t="s">
        <v>50</v>
      </c>
      <c r="I27" s="50"/>
      <c r="J27" s="51"/>
    </row>
    <row r="28" spans="2:10" ht="18" customHeight="1">
      <c r="B28" s="70"/>
      <c r="C28" s="71"/>
      <c r="D28" s="72"/>
      <c r="E28" s="73"/>
      <c r="F28" s="69"/>
      <c r="G28" s="52">
        <v>21</v>
      </c>
      <c r="H28" s="54"/>
      <c r="I28" s="74" t="s">
        <v>51</v>
      </c>
      <c r="J28" s="127">
        <f>ROUND(F20,2)+J20+F26+J26</f>
        <v>114118.44</v>
      </c>
    </row>
    <row r="29" spans="2:10" ht="18" customHeight="1">
      <c r="B29" s="70"/>
      <c r="C29" s="72" t="s">
        <v>52</v>
      </c>
      <c r="D29" s="72"/>
      <c r="E29" s="75"/>
      <c r="F29" s="69"/>
      <c r="G29" s="55">
        <v>22</v>
      </c>
      <c r="H29" s="57" t="s">
        <v>117</v>
      </c>
      <c r="I29" s="134">
        <f>J28-I30</f>
        <v>114118.44</v>
      </c>
      <c r="J29" s="129">
        <f>ROUND((I29*20)/100,2)</f>
        <v>22823.69</v>
      </c>
    </row>
    <row r="30" spans="2:10" ht="18" customHeight="1" thickBot="1">
      <c r="B30" s="26"/>
      <c r="C30" s="27" t="s">
        <v>53</v>
      </c>
      <c r="D30" s="27"/>
      <c r="E30" s="75"/>
      <c r="F30" s="69"/>
      <c r="G30" s="55">
        <v>23</v>
      </c>
      <c r="H30" s="57" t="s">
        <v>118</v>
      </c>
      <c r="I30" s="134">
        <f>SUMIF(Prehlad!O12:O9999,0,Prehlad!J12:J9999)</f>
        <v>0</v>
      </c>
      <c r="J30" s="129">
        <f>ROUND((I30*0)/100,1)</f>
        <v>0</v>
      </c>
    </row>
    <row r="31" spans="2:10" ht="18" customHeight="1" thickBot="1">
      <c r="B31" s="70"/>
      <c r="C31" s="72"/>
      <c r="D31" s="72"/>
      <c r="E31" s="75"/>
      <c r="F31" s="69"/>
      <c r="G31" s="58">
        <v>24</v>
      </c>
      <c r="H31" s="63"/>
      <c r="I31" s="64" t="s">
        <v>54</v>
      </c>
      <c r="J31" s="133">
        <f>SUM(J28:J30)</f>
        <v>136942.13</v>
      </c>
    </row>
    <row r="32" spans="2:10" ht="18" customHeight="1" thickTop="1" thickBot="1">
      <c r="B32" s="65"/>
      <c r="C32" s="72"/>
      <c r="D32" s="69"/>
      <c r="E32" s="76"/>
      <c r="F32" s="69"/>
      <c r="G32" s="85" t="s">
        <v>55</v>
      </c>
      <c r="H32" s="86" t="s">
        <v>119</v>
      </c>
      <c r="I32" s="45"/>
      <c r="J32" s="87">
        <v>0</v>
      </c>
    </row>
    <row r="33" spans="2:10" ht="18" customHeight="1" thickTop="1">
      <c r="B33" s="77"/>
      <c r="C33" s="78"/>
      <c r="D33" s="66" t="s">
        <v>56</v>
      </c>
      <c r="E33" s="78"/>
      <c r="F33" s="78"/>
      <c r="G33" s="78"/>
      <c r="H33" s="78" t="s">
        <v>57</v>
      </c>
      <c r="I33" s="78"/>
      <c r="J33" s="79"/>
    </row>
    <row r="34" spans="2:10" ht="18" customHeight="1">
      <c r="B34" s="70"/>
      <c r="C34" s="71"/>
      <c r="D34" s="72"/>
      <c r="E34" s="72"/>
      <c r="F34" s="71"/>
      <c r="G34" s="72"/>
      <c r="H34" s="72"/>
      <c r="I34" s="72"/>
      <c r="J34" s="80"/>
    </row>
    <row r="35" spans="2:10" ht="18" customHeight="1">
      <c r="B35" s="70"/>
      <c r="C35" s="72" t="s">
        <v>52</v>
      </c>
      <c r="D35" s="72"/>
      <c r="E35" s="72"/>
      <c r="F35" s="71"/>
      <c r="G35" s="72" t="s">
        <v>52</v>
      </c>
      <c r="H35" s="72"/>
      <c r="I35" s="72"/>
      <c r="J35" s="80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70"/>
      <c r="C37" s="72" t="s">
        <v>48</v>
      </c>
      <c r="D37" s="72"/>
      <c r="E37" s="72"/>
      <c r="F37" s="71"/>
      <c r="G37" s="72" t="s">
        <v>48</v>
      </c>
      <c r="H37" s="72"/>
      <c r="I37" s="72"/>
      <c r="J37" s="80"/>
    </row>
    <row r="38" spans="2:10" ht="18" customHeight="1">
      <c r="B38" s="70"/>
      <c r="C38" s="72"/>
      <c r="D38" s="72"/>
      <c r="E38" s="72"/>
      <c r="F38" s="72"/>
      <c r="G38" s="72"/>
      <c r="H38" s="72"/>
      <c r="I38" s="72"/>
      <c r="J38" s="80"/>
    </row>
    <row r="39" spans="2:10" ht="18" customHeight="1">
      <c r="B39" s="70"/>
      <c r="C39" s="72"/>
      <c r="D39" s="72"/>
      <c r="E39" s="72"/>
      <c r="F39" s="72"/>
      <c r="G39" s="72"/>
      <c r="H39" s="72"/>
      <c r="I39" s="72"/>
      <c r="J39" s="80"/>
    </row>
    <row r="40" spans="2:10" ht="18" customHeight="1">
      <c r="B40" s="70"/>
      <c r="C40" s="72"/>
      <c r="D40" s="72"/>
      <c r="E40" s="72"/>
      <c r="F40" s="72"/>
      <c r="G40" s="72"/>
      <c r="H40" s="72"/>
      <c r="I40" s="72"/>
      <c r="J40" s="80"/>
    </row>
    <row r="41" spans="2:10" ht="18" customHeight="1" thickBot="1">
      <c r="B41" s="42"/>
      <c r="C41" s="43"/>
      <c r="D41" s="43"/>
      <c r="E41" s="43"/>
      <c r="F41" s="43"/>
      <c r="G41" s="43"/>
      <c r="H41" s="43"/>
      <c r="I41" s="43"/>
      <c r="J41" s="44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="130" zoomScaleNormal="130" workbookViewId="0">
      <pane ySplit="10" topLeftCell="A11" activePane="bottomLeft" state="frozen"/>
      <selection pane="bottomLeft" activeCell="A27" sqref="A27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58</v>
      </c>
      <c r="C1" s="1"/>
      <c r="E1" s="21" t="s">
        <v>100</v>
      </c>
      <c r="F1" s="1"/>
      <c r="G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</row>
    <row r="2" spans="1:30">
      <c r="A2" s="21" t="s">
        <v>59</v>
      </c>
      <c r="C2" s="1"/>
      <c r="E2" s="21" t="s">
        <v>101</v>
      </c>
      <c r="F2" s="1"/>
      <c r="G2" s="1"/>
      <c r="Z2" s="104" t="s">
        <v>10</v>
      </c>
      <c r="AA2" s="105" t="s">
        <v>60</v>
      </c>
      <c r="AB2" s="105" t="s">
        <v>12</v>
      </c>
      <c r="AC2" s="105"/>
      <c r="AD2" s="106"/>
    </row>
    <row r="3" spans="1:30">
      <c r="A3" s="21" t="s">
        <v>417</v>
      </c>
      <c r="C3" s="1"/>
      <c r="E3" s="21" t="s">
        <v>102</v>
      </c>
      <c r="F3" s="1"/>
      <c r="G3" s="1"/>
      <c r="Z3" s="104" t="s">
        <v>13</v>
      </c>
      <c r="AA3" s="105" t="s">
        <v>61</v>
      </c>
      <c r="AB3" s="105" t="s">
        <v>12</v>
      </c>
      <c r="AC3" s="105" t="s">
        <v>15</v>
      </c>
      <c r="AD3" s="106" t="s">
        <v>16</v>
      </c>
    </row>
    <row r="4" spans="1:30">
      <c r="B4" s="1"/>
      <c r="C4" s="1"/>
      <c r="D4" s="1"/>
      <c r="E4" s="1"/>
      <c r="F4" s="1"/>
      <c r="G4" s="1"/>
      <c r="Z4" s="104" t="s">
        <v>17</v>
      </c>
      <c r="AA4" s="105" t="s">
        <v>62</v>
      </c>
      <c r="AB4" s="105" t="s">
        <v>12</v>
      </c>
      <c r="AC4" s="105"/>
      <c r="AD4" s="106"/>
    </row>
    <row r="5" spans="1:30">
      <c r="A5" s="21" t="s">
        <v>415</v>
      </c>
      <c r="B5" s="1"/>
      <c r="C5" s="1"/>
      <c r="D5" s="1"/>
      <c r="E5" s="1"/>
      <c r="F5" s="1"/>
      <c r="G5" s="1"/>
      <c r="Z5" s="104" t="s">
        <v>23</v>
      </c>
      <c r="AA5" s="105" t="s">
        <v>61</v>
      </c>
      <c r="AB5" s="105" t="s">
        <v>12</v>
      </c>
      <c r="AC5" s="105" t="s">
        <v>15</v>
      </c>
      <c r="AD5" s="106" t="s">
        <v>16</v>
      </c>
    </row>
    <row r="6" spans="1:30">
      <c r="A6" s="21"/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63</v>
      </c>
      <c r="B9" s="10" t="s">
        <v>64</v>
      </c>
      <c r="C9" s="10" t="s">
        <v>65</v>
      </c>
      <c r="D9" s="10" t="s">
        <v>66</v>
      </c>
      <c r="E9" s="18" t="s">
        <v>67</v>
      </c>
      <c r="F9" s="19" t="s">
        <v>68</v>
      </c>
      <c r="G9" s="1"/>
    </row>
    <row r="10" spans="1:30" ht="13.5" thickBot="1">
      <c r="A10" s="14"/>
      <c r="B10" s="15" t="s">
        <v>69</v>
      </c>
      <c r="C10" s="15" t="s">
        <v>30</v>
      </c>
      <c r="D10" s="15"/>
      <c r="E10" s="15" t="s">
        <v>66</v>
      </c>
      <c r="F10" s="20" t="s">
        <v>66</v>
      </c>
      <c r="G10" s="109" t="s">
        <v>70</v>
      </c>
    </row>
    <row r="11" spans="1:30" ht="13.5" thickTop="1"/>
    <row r="12" spans="1:30">
      <c r="A12" s="1" t="s">
        <v>121</v>
      </c>
      <c r="B12" s="6">
        <f>Prehlad!H33</f>
        <v>11367.8</v>
      </c>
      <c r="C12" s="6">
        <f>Prehlad!I33</f>
        <v>3481.98</v>
      </c>
      <c r="D12" s="6">
        <f>Prehlad!J33</f>
        <v>14849.779999999999</v>
      </c>
      <c r="E12" s="7">
        <f>Prehlad!L33</f>
        <v>235.68493000000001</v>
      </c>
      <c r="F12" s="5">
        <f>Prehlad!N33</f>
        <v>21.008238000000002</v>
      </c>
      <c r="G12" s="5">
        <f>Prehlad!W33</f>
        <v>418.24700000000001</v>
      </c>
    </row>
    <row r="13" spans="1:30">
      <c r="A13" s="1" t="s">
        <v>180</v>
      </c>
      <c r="B13" s="6">
        <f>Prehlad!H41</f>
        <v>659.32999999999993</v>
      </c>
      <c r="C13" s="6">
        <f>Prehlad!I41</f>
        <v>35.880000000000003</v>
      </c>
      <c r="D13" s="6">
        <f>Prehlad!J41</f>
        <v>695.21</v>
      </c>
      <c r="E13" s="7">
        <f>Prehlad!L41</f>
        <v>3.1054410000000003</v>
      </c>
      <c r="F13" s="5">
        <f>Prehlad!N41</f>
        <v>0</v>
      </c>
      <c r="G13" s="5">
        <f>Prehlad!W41</f>
        <v>8.2780000000000005</v>
      </c>
    </row>
    <row r="14" spans="1:30">
      <c r="A14" s="1" t="s">
        <v>195</v>
      </c>
      <c r="B14" s="6">
        <f>Prehlad!H54</f>
        <v>20753.03</v>
      </c>
      <c r="C14" s="6">
        <f>Prehlad!I54</f>
        <v>0</v>
      </c>
      <c r="D14" s="6">
        <f>Prehlad!J54</f>
        <v>20753.03</v>
      </c>
      <c r="E14" s="7">
        <f>Prehlad!L54</f>
        <v>178.68757599999998</v>
      </c>
      <c r="F14" s="5">
        <f>Prehlad!N54</f>
        <v>0</v>
      </c>
      <c r="G14" s="5">
        <f>Prehlad!W54</f>
        <v>423.70799999999997</v>
      </c>
    </row>
    <row r="15" spans="1:30">
      <c r="A15" s="1" t="s">
        <v>221</v>
      </c>
      <c r="B15" s="6">
        <f>Prehlad!H74</f>
        <v>30876.719999999998</v>
      </c>
      <c r="C15" s="6">
        <f>Prehlad!I74</f>
        <v>2880</v>
      </c>
      <c r="D15" s="6">
        <f>Prehlad!J74</f>
        <v>33756.720000000001</v>
      </c>
      <c r="E15" s="7">
        <f>Prehlad!L74</f>
        <v>261.81743932000006</v>
      </c>
      <c r="F15" s="5">
        <f>Prehlad!N74</f>
        <v>0</v>
      </c>
      <c r="G15" s="5">
        <f>Prehlad!W74</f>
        <v>900.33600000000013</v>
      </c>
    </row>
    <row r="16" spans="1:30">
      <c r="A16" s="1" t="s">
        <v>260</v>
      </c>
      <c r="B16" s="6">
        <f>Prehlad!H84</f>
        <v>3388.16</v>
      </c>
      <c r="C16" s="6">
        <f>Prehlad!I84</f>
        <v>216.83</v>
      </c>
      <c r="D16" s="6">
        <f>Prehlad!J84</f>
        <v>3604.99</v>
      </c>
      <c r="E16" s="7">
        <f>Prehlad!L84</f>
        <v>36.238824800000003</v>
      </c>
      <c r="F16" s="5">
        <f>Prehlad!N84</f>
        <v>0</v>
      </c>
      <c r="G16" s="5">
        <f>Prehlad!W84</f>
        <v>44.187999999999995</v>
      </c>
    </row>
    <row r="17" spans="1:7">
      <c r="A17" s="1" t="s">
        <v>279</v>
      </c>
      <c r="B17" s="6">
        <f>Prehlad!H88</f>
        <v>234</v>
      </c>
      <c r="C17" s="6">
        <f>Prehlad!I88</f>
        <v>0</v>
      </c>
      <c r="D17" s="6">
        <f>Prehlad!J88</f>
        <v>234</v>
      </c>
      <c r="E17" s="7">
        <f>Prehlad!L88</f>
        <v>1.2181799999999998</v>
      </c>
      <c r="F17" s="5">
        <f>Prehlad!N88</f>
        <v>0</v>
      </c>
      <c r="G17" s="5">
        <f>Prehlad!W88</f>
        <v>11.451000000000001</v>
      </c>
    </row>
    <row r="18" spans="1:7">
      <c r="A18" s="1" t="s">
        <v>283</v>
      </c>
      <c r="B18" s="6">
        <f>Prehlad!H124</f>
        <v>1022.5</v>
      </c>
      <c r="C18" s="6">
        <f>Prehlad!I124</f>
        <v>34599.550000000003</v>
      </c>
      <c r="D18" s="6">
        <f>Prehlad!J124</f>
        <v>35622.050000000003</v>
      </c>
      <c r="E18" s="7">
        <f>Prehlad!L124</f>
        <v>23.56159126</v>
      </c>
      <c r="F18" s="5">
        <f>Prehlad!N124</f>
        <v>134.76515499999999</v>
      </c>
      <c r="G18" s="5">
        <f>Prehlad!W124</f>
        <v>1092.8599999999999</v>
      </c>
    </row>
    <row r="19" spans="1:7">
      <c r="A19" s="1" t="s">
        <v>358</v>
      </c>
      <c r="B19" s="6">
        <f>Prehlad!H126</f>
        <v>68301.539999999994</v>
      </c>
      <c r="C19" s="6">
        <f>Prehlad!I126</f>
        <v>41214.240000000005</v>
      </c>
      <c r="D19" s="6">
        <f>Prehlad!J126</f>
        <v>109515.78</v>
      </c>
      <c r="E19" s="7">
        <f>Prehlad!L126</f>
        <v>740.31398237999997</v>
      </c>
      <c r="F19" s="5">
        <f>Prehlad!N126</f>
        <v>155.773393</v>
      </c>
      <c r="G19" s="5">
        <f>Prehlad!W126</f>
        <v>2899.0680000000002</v>
      </c>
    </row>
    <row r="21" spans="1:7">
      <c r="A21" s="1" t="s">
        <v>360</v>
      </c>
      <c r="B21" s="6">
        <f>Prehlad!H140</f>
        <v>563.29000000000008</v>
      </c>
      <c r="C21" s="6">
        <f>Prehlad!I140</f>
        <v>1165.54</v>
      </c>
      <c r="D21" s="6">
        <f>Prehlad!J140</f>
        <v>1728.8300000000002</v>
      </c>
      <c r="E21" s="7">
        <f>Prehlad!L140</f>
        <v>0.69433933000000003</v>
      </c>
      <c r="F21" s="5">
        <f>Prehlad!N140</f>
        <v>0</v>
      </c>
      <c r="G21" s="5">
        <f>Prehlad!W140</f>
        <v>22.98</v>
      </c>
    </row>
    <row r="22" spans="1:7">
      <c r="A22" s="1" t="s">
        <v>385</v>
      </c>
      <c r="B22" s="6">
        <f>Prehlad!H145</f>
        <v>1987.3899999999999</v>
      </c>
      <c r="C22" s="6">
        <f>Prehlad!I145</f>
        <v>0</v>
      </c>
      <c r="D22" s="6">
        <f>Prehlad!J145</f>
        <v>1987.3899999999999</v>
      </c>
      <c r="E22" s="7">
        <f>Prehlad!L145</f>
        <v>9.8351300000000003E-2</v>
      </c>
      <c r="F22" s="5">
        <f>Prehlad!N145</f>
        <v>1.9670260000000002</v>
      </c>
      <c r="G22" s="5">
        <f>Prehlad!W145</f>
        <v>74.747</v>
      </c>
    </row>
    <row r="23" spans="1:7">
      <c r="A23" s="1" t="s">
        <v>394</v>
      </c>
      <c r="B23" s="6">
        <f>Prehlad!H150</f>
        <v>886.44</v>
      </c>
      <c r="C23" s="6">
        <f>Prehlad!I150</f>
        <v>0</v>
      </c>
      <c r="D23" s="6">
        <f>Prehlad!J150</f>
        <v>886.44</v>
      </c>
      <c r="E23" s="7">
        <f>Prehlad!L150</f>
        <v>5.7173669999999996E-2</v>
      </c>
      <c r="F23" s="5">
        <f>Prehlad!N150</f>
        <v>0</v>
      </c>
      <c r="G23" s="5">
        <f>Prehlad!W150</f>
        <v>39.796999999999997</v>
      </c>
    </row>
    <row r="24" spans="1:7">
      <c r="A24" s="1" t="s">
        <v>402</v>
      </c>
      <c r="B24" s="6">
        <f>Prehlad!H152</f>
        <v>3437.12</v>
      </c>
      <c r="C24" s="6">
        <f>Prehlad!I152</f>
        <v>1165.54</v>
      </c>
      <c r="D24" s="6">
        <f>Prehlad!J152</f>
        <v>4602.66</v>
      </c>
      <c r="E24" s="7">
        <f>Prehlad!L152</f>
        <v>0.84986430000000002</v>
      </c>
      <c r="F24" s="5">
        <f>Prehlad!N152</f>
        <v>1.9670260000000002</v>
      </c>
      <c r="G24" s="5">
        <f>Prehlad!W152</f>
        <v>137.524</v>
      </c>
    </row>
    <row r="26" spans="1:7">
      <c r="A26" s="1" t="s">
        <v>403</v>
      </c>
      <c r="B26" s="6">
        <f>Prehlad!H159</f>
        <v>0</v>
      </c>
      <c r="C26" s="6">
        <f>Prehlad!I159</f>
        <v>0</v>
      </c>
      <c r="D26" s="6">
        <f>Prehlad!J159</f>
        <v>0</v>
      </c>
      <c r="E26" s="7">
        <f>Prehlad!L159</f>
        <v>0</v>
      </c>
      <c r="F26" s="5">
        <f>Prehlad!N159</f>
        <v>0</v>
      </c>
      <c r="G26" s="5">
        <f>Prehlad!W159</f>
        <v>0</v>
      </c>
    </row>
    <row r="27" spans="1:7">
      <c r="A27" s="1" t="s">
        <v>411</v>
      </c>
      <c r="B27" s="6">
        <f>Prehlad!H161</f>
        <v>0</v>
      </c>
      <c r="C27" s="6">
        <f>Prehlad!I161</f>
        <v>0</v>
      </c>
      <c r="D27" s="6">
        <f>Prehlad!J161</f>
        <v>0</v>
      </c>
      <c r="E27" s="7">
        <f>Prehlad!L161</f>
        <v>0</v>
      </c>
      <c r="F27" s="5">
        <f>Prehlad!N161</f>
        <v>0</v>
      </c>
      <c r="G27" s="5">
        <f>Prehlad!W161</f>
        <v>0</v>
      </c>
    </row>
    <row r="30" spans="1:7">
      <c r="A30" s="1" t="s">
        <v>412</v>
      </c>
      <c r="B30" s="6">
        <f>Prehlad!H163</f>
        <v>71738.659999999989</v>
      </c>
      <c r="C30" s="6">
        <f>Prehlad!I163</f>
        <v>42379.780000000006</v>
      </c>
      <c r="D30" s="6">
        <f>Prehlad!J163</f>
        <v>114118.44</v>
      </c>
      <c r="E30" s="7">
        <f>Prehlad!L163</f>
        <v>741.16384668000001</v>
      </c>
      <c r="F30" s="5">
        <f>Prehlad!N163</f>
        <v>157.740419</v>
      </c>
      <c r="G30" s="5">
        <f>Prehlad!W163</f>
        <v>3036.5920000000001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5"/>
  <sheetViews>
    <sheetView showGridLines="0" tabSelected="1" zoomScale="160" zoomScaleNormal="160" workbookViewId="0">
      <pane ySplit="11" topLeftCell="A12" activePane="bottomLeft" state="frozen"/>
      <selection pane="bottomLeft" activeCell="E4" sqref="E4"/>
    </sheetView>
  </sheetViews>
  <sheetFormatPr defaultRowHeight="12.75"/>
  <cols>
    <col min="1" max="1" width="4.140625" style="116" customWidth="1"/>
    <col min="2" max="2" width="5" style="117" customWidth="1"/>
    <col min="3" max="3" width="8.140625" style="118" customWidth="1"/>
    <col min="4" max="4" width="35.7109375" style="125" customWidth="1"/>
    <col min="5" max="5" width="10.7109375" style="120" customWidth="1"/>
    <col min="6" max="6" width="5.28515625" style="119" customWidth="1"/>
    <col min="7" max="7" width="9.7109375" style="121" customWidth="1"/>
    <col min="8" max="9" width="9.7109375" style="121" hidden="1" customWidth="1"/>
    <col min="10" max="10" width="10.7109375" style="121" customWidth="1"/>
    <col min="11" max="11" width="7.42578125" style="122" hidden="1" customWidth="1"/>
    <col min="12" max="12" width="8.28515625" style="122" hidden="1" customWidth="1"/>
    <col min="13" max="13" width="9.140625" style="120" hidden="1" customWidth="1"/>
    <col min="14" max="14" width="7" style="120" hidden="1" customWidth="1"/>
    <col min="15" max="15" width="3.5703125" style="119" customWidth="1"/>
    <col min="16" max="16" width="12.7109375" style="119" hidden="1" customWidth="1"/>
    <col min="17" max="19" width="13.28515625" style="120" hidden="1" customWidth="1"/>
    <col min="20" max="20" width="10.5703125" style="123" hidden="1" customWidth="1"/>
    <col min="21" max="21" width="10.28515625" style="123" hidden="1" customWidth="1"/>
    <col min="22" max="22" width="5.7109375" style="123" hidden="1" customWidth="1"/>
    <col min="23" max="23" width="9.140625" style="124"/>
    <col min="24" max="25" width="5.7109375" style="119" customWidth="1"/>
    <col min="26" max="26" width="6.5703125" style="119" customWidth="1"/>
    <col min="27" max="27" width="24.85546875" style="119" customWidth="1"/>
    <col min="28" max="28" width="4.28515625" style="119" customWidth="1"/>
    <col min="29" max="29" width="8.28515625" style="119" customWidth="1"/>
    <col min="30" max="30" width="8.7109375" style="119" customWidth="1"/>
    <col min="31" max="34" width="9.140625" style="119"/>
    <col min="35" max="16384" width="9.140625" style="1"/>
  </cols>
  <sheetData>
    <row r="1" spans="1:34">
      <c r="A1" s="21" t="s">
        <v>58</v>
      </c>
      <c r="B1" s="1"/>
      <c r="C1" s="1"/>
      <c r="D1" s="1"/>
      <c r="E1" s="21" t="s">
        <v>100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4" t="s">
        <v>4</v>
      </c>
      <c r="AA1" s="104" t="s">
        <v>5</v>
      </c>
      <c r="AB1" s="104" t="s">
        <v>6</v>
      </c>
      <c r="AC1" s="104" t="s">
        <v>7</v>
      </c>
      <c r="AD1" s="104" t="s">
        <v>8</v>
      </c>
      <c r="AE1" s="1"/>
      <c r="AF1" s="1"/>
      <c r="AG1" s="1"/>
      <c r="AH1" s="1"/>
    </row>
    <row r="2" spans="1:34">
      <c r="A2" s="21" t="s">
        <v>59</v>
      </c>
      <c r="B2" s="1"/>
      <c r="C2" s="1"/>
      <c r="D2" s="1"/>
      <c r="E2" s="21" t="s">
        <v>101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4" t="s">
        <v>10</v>
      </c>
      <c r="AA2" s="105" t="s">
        <v>71</v>
      </c>
      <c r="AB2" s="105" t="s">
        <v>12</v>
      </c>
      <c r="AC2" s="105"/>
      <c r="AD2" s="106"/>
      <c r="AE2" s="1"/>
      <c r="AF2" s="1"/>
      <c r="AG2" s="1"/>
      <c r="AH2" s="1"/>
    </row>
    <row r="3" spans="1:34">
      <c r="A3" s="21" t="s">
        <v>416</v>
      </c>
      <c r="B3" s="1"/>
      <c r="C3" s="1"/>
      <c r="D3" s="1"/>
      <c r="E3" s="21" t="s">
        <v>418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4" t="s">
        <v>13</v>
      </c>
      <c r="AA3" s="105" t="s">
        <v>72</v>
      </c>
      <c r="AB3" s="105" t="s">
        <v>12</v>
      </c>
      <c r="AC3" s="105" t="s">
        <v>15</v>
      </c>
      <c r="AD3" s="106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4" t="s">
        <v>17</v>
      </c>
      <c r="AA4" s="105" t="s">
        <v>73</v>
      </c>
      <c r="AB4" s="105" t="s">
        <v>12</v>
      </c>
      <c r="AC4" s="105"/>
      <c r="AD4" s="106"/>
      <c r="AE4" s="1"/>
      <c r="AF4" s="1"/>
      <c r="AG4" s="1"/>
      <c r="AH4" s="1"/>
    </row>
    <row r="5" spans="1:34">
      <c r="A5" s="21" t="s">
        <v>415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4" t="s">
        <v>23</v>
      </c>
      <c r="AA5" s="105" t="s">
        <v>72</v>
      </c>
      <c r="AB5" s="105" t="s">
        <v>12</v>
      </c>
      <c r="AC5" s="105" t="s">
        <v>15</v>
      </c>
      <c r="AD5" s="106" t="s">
        <v>16</v>
      </c>
      <c r="AE5" s="1"/>
      <c r="AF5" s="1"/>
      <c r="AG5" s="1"/>
      <c r="AH5" s="1"/>
    </row>
    <row r="6" spans="1:34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3.5">
      <c r="A8" s="1"/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thickBot="1">
      <c r="A9" s="1" t="s">
        <v>413</v>
      </c>
      <c r="B9" s="2"/>
      <c r="C9" s="3"/>
      <c r="D9" s="4"/>
      <c r="E9" s="5"/>
      <c r="F9" s="1"/>
      <c r="G9" s="6"/>
      <c r="H9" s="6"/>
      <c r="I9" s="6"/>
      <c r="J9" s="6"/>
      <c r="K9" s="7"/>
      <c r="L9" s="7"/>
      <c r="M9" s="5"/>
      <c r="N9" s="5"/>
      <c r="O9" s="1"/>
      <c r="P9" s="1"/>
      <c r="Q9" s="5"/>
      <c r="R9" s="5"/>
      <c r="S9" s="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Top="1">
      <c r="A10" s="9" t="s">
        <v>74</v>
      </c>
      <c r="B10" s="10" t="s">
        <v>75</v>
      </c>
      <c r="C10" s="10" t="s">
        <v>76</v>
      </c>
      <c r="D10" s="10" t="s">
        <v>77</v>
      </c>
      <c r="E10" s="10" t="s">
        <v>78</v>
      </c>
      <c r="F10" s="10" t="s">
        <v>79</v>
      </c>
      <c r="G10" s="10" t="s">
        <v>80</v>
      </c>
      <c r="H10" s="10" t="s">
        <v>64</v>
      </c>
      <c r="I10" s="10" t="s">
        <v>65</v>
      </c>
      <c r="J10" s="10" t="s">
        <v>66</v>
      </c>
      <c r="K10" s="11" t="s">
        <v>67</v>
      </c>
      <c r="L10" s="12"/>
      <c r="M10" s="13" t="s">
        <v>68</v>
      </c>
      <c r="N10" s="12"/>
      <c r="O10" s="97" t="s">
        <v>3</v>
      </c>
      <c r="P10" s="98" t="s">
        <v>81</v>
      </c>
      <c r="Q10" s="99" t="s">
        <v>78</v>
      </c>
      <c r="R10" s="99" t="s">
        <v>78</v>
      </c>
      <c r="S10" s="100" t="s">
        <v>78</v>
      </c>
      <c r="T10" s="108" t="s">
        <v>82</v>
      </c>
      <c r="U10" s="108" t="s">
        <v>83</v>
      </c>
      <c r="V10" s="108" t="s">
        <v>84</v>
      </c>
      <c r="W10" s="109" t="s">
        <v>70</v>
      </c>
      <c r="X10" s="109" t="s">
        <v>85</v>
      </c>
      <c r="Y10" s="109" t="s">
        <v>86</v>
      </c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Bot="1">
      <c r="A11" s="14" t="s">
        <v>87</v>
      </c>
      <c r="B11" s="15" t="s">
        <v>88</v>
      </c>
      <c r="C11" s="16"/>
      <c r="D11" s="15" t="s">
        <v>89</v>
      </c>
      <c r="E11" s="15" t="s">
        <v>90</v>
      </c>
      <c r="F11" s="15" t="s">
        <v>91</v>
      </c>
      <c r="G11" s="15" t="s">
        <v>92</v>
      </c>
      <c r="H11" s="15" t="s">
        <v>69</v>
      </c>
      <c r="I11" s="15" t="s">
        <v>30</v>
      </c>
      <c r="J11" s="15"/>
      <c r="K11" s="15" t="s">
        <v>80</v>
      </c>
      <c r="L11" s="15" t="s">
        <v>66</v>
      </c>
      <c r="M11" s="17" t="s">
        <v>80</v>
      </c>
      <c r="N11" s="15" t="s">
        <v>66</v>
      </c>
      <c r="O11" s="20" t="s">
        <v>93</v>
      </c>
      <c r="P11" s="101"/>
      <c r="Q11" s="102" t="s">
        <v>94</v>
      </c>
      <c r="R11" s="102" t="s">
        <v>95</v>
      </c>
      <c r="S11" s="103" t="s">
        <v>96</v>
      </c>
      <c r="T11" s="108" t="s">
        <v>97</v>
      </c>
      <c r="U11" s="108" t="s">
        <v>98</v>
      </c>
      <c r="V11" s="108" t="s">
        <v>99</v>
      </c>
      <c r="W11" s="10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3.5" thickTop="1"/>
    <row r="13" spans="1:34">
      <c r="B13" s="135" t="s">
        <v>120</v>
      </c>
    </row>
    <row r="14" spans="1:34">
      <c r="B14" s="118" t="s">
        <v>121</v>
      </c>
    </row>
    <row r="15" spans="1:34" ht="25.5">
      <c r="A15" s="116">
        <v>1</v>
      </c>
      <c r="B15" s="117" t="s">
        <v>122</v>
      </c>
      <c r="C15" s="118" t="s">
        <v>123</v>
      </c>
      <c r="D15" s="125" t="s">
        <v>124</v>
      </c>
      <c r="E15" s="120">
        <v>1</v>
      </c>
      <c r="F15" s="119" t="s">
        <v>125</v>
      </c>
      <c r="G15" s="121">
        <v>100</v>
      </c>
      <c r="H15" s="121">
        <f t="shared" ref="H15:H29" si="0">ROUND(E15*G15, 2)</f>
        <v>100</v>
      </c>
      <c r="J15" s="121">
        <f t="shared" ref="J15:J32" si="1">ROUND(E15*G15, 2)</f>
        <v>100</v>
      </c>
      <c r="K15" s="122">
        <v>0.40872999999999998</v>
      </c>
      <c r="L15" s="122">
        <f>E15*K15</f>
        <v>0.40872999999999998</v>
      </c>
      <c r="O15" s="119">
        <v>20</v>
      </c>
      <c r="P15" s="119" t="s">
        <v>126</v>
      </c>
      <c r="T15" s="123" t="s">
        <v>2</v>
      </c>
      <c r="U15" s="123" t="s">
        <v>2</v>
      </c>
      <c r="V15" s="123" t="s">
        <v>49</v>
      </c>
      <c r="W15" s="124">
        <v>65.284000000000006</v>
      </c>
      <c r="Z15" s="119" t="s">
        <v>127</v>
      </c>
      <c r="AA15" s="119">
        <v>10302</v>
      </c>
    </row>
    <row r="16" spans="1:34">
      <c r="A16" s="116">
        <v>2</v>
      </c>
      <c r="B16" s="117" t="s">
        <v>128</v>
      </c>
      <c r="C16" s="118" t="s">
        <v>129</v>
      </c>
      <c r="D16" s="125" t="s">
        <v>130</v>
      </c>
      <c r="E16" s="120">
        <v>17.5</v>
      </c>
      <c r="F16" s="119" t="s">
        <v>131</v>
      </c>
      <c r="G16" s="121">
        <v>2.5</v>
      </c>
      <c r="H16" s="121">
        <f t="shared" si="0"/>
        <v>43.75</v>
      </c>
      <c r="J16" s="121">
        <f t="shared" si="1"/>
        <v>43.75</v>
      </c>
      <c r="M16" s="120">
        <v>0.23</v>
      </c>
      <c r="N16" s="120">
        <f>E16*M16</f>
        <v>4.0250000000000004</v>
      </c>
      <c r="O16" s="119">
        <v>20</v>
      </c>
      <c r="P16" s="119" t="s">
        <v>126</v>
      </c>
      <c r="T16" s="123" t="s">
        <v>2</v>
      </c>
      <c r="U16" s="123" t="s">
        <v>2</v>
      </c>
      <c r="V16" s="123" t="s">
        <v>49</v>
      </c>
      <c r="W16" s="124">
        <v>2.3450000000000002</v>
      </c>
      <c r="Z16" s="119" t="s">
        <v>132</v>
      </c>
      <c r="AA16" s="119">
        <v>503016601253</v>
      </c>
    </row>
    <row r="17" spans="1:27" ht="25.5">
      <c r="A17" s="116">
        <v>3</v>
      </c>
      <c r="B17" s="117" t="s">
        <v>128</v>
      </c>
      <c r="C17" s="118" t="s">
        <v>133</v>
      </c>
      <c r="D17" s="125" t="s">
        <v>134</v>
      </c>
      <c r="E17" s="120">
        <v>64.930999999999997</v>
      </c>
      <c r="F17" s="119" t="s">
        <v>131</v>
      </c>
      <c r="G17" s="121">
        <v>5</v>
      </c>
      <c r="H17" s="121">
        <f t="shared" si="0"/>
        <v>324.66000000000003</v>
      </c>
      <c r="J17" s="121">
        <f t="shared" si="1"/>
        <v>324.66000000000003</v>
      </c>
      <c r="M17" s="120">
        <v>9.8000000000000004E-2</v>
      </c>
      <c r="N17" s="120">
        <f>E17*M17</f>
        <v>6.3632379999999999</v>
      </c>
      <c r="O17" s="119">
        <v>20</v>
      </c>
      <c r="P17" s="119" t="s">
        <v>126</v>
      </c>
      <c r="T17" s="123" t="s">
        <v>2</v>
      </c>
      <c r="U17" s="123" t="s">
        <v>2</v>
      </c>
      <c r="V17" s="123" t="s">
        <v>49</v>
      </c>
      <c r="W17" s="124">
        <v>12.986000000000001</v>
      </c>
      <c r="Z17" s="119" t="s">
        <v>132</v>
      </c>
      <c r="AA17" s="119">
        <v>503026201240</v>
      </c>
    </row>
    <row r="18" spans="1:27" ht="25.5">
      <c r="A18" s="116">
        <v>4</v>
      </c>
      <c r="B18" s="117" t="s">
        <v>128</v>
      </c>
      <c r="C18" s="118" t="s">
        <v>135</v>
      </c>
      <c r="D18" s="125" t="s">
        <v>136</v>
      </c>
      <c r="E18" s="120">
        <v>65</v>
      </c>
      <c r="F18" s="119" t="s">
        <v>131</v>
      </c>
      <c r="G18" s="121">
        <v>5</v>
      </c>
      <c r="H18" s="121">
        <f t="shared" si="0"/>
        <v>325</v>
      </c>
      <c r="J18" s="121">
        <f t="shared" si="1"/>
        <v>325</v>
      </c>
      <c r="M18" s="120">
        <v>0.128</v>
      </c>
      <c r="N18" s="120">
        <f>E18*M18</f>
        <v>8.32</v>
      </c>
      <c r="O18" s="119">
        <v>20</v>
      </c>
      <c r="P18" s="119" t="s">
        <v>126</v>
      </c>
      <c r="T18" s="123" t="s">
        <v>2</v>
      </c>
      <c r="U18" s="123" t="s">
        <v>2</v>
      </c>
      <c r="V18" s="123" t="s">
        <v>49</v>
      </c>
      <c r="W18" s="124">
        <v>13.065</v>
      </c>
      <c r="Z18" s="119" t="s">
        <v>132</v>
      </c>
      <c r="AA18" s="119">
        <v>509036204240</v>
      </c>
    </row>
    <row r="19" spans="1:27">
      <c r="A19" s="116">
        <v>5</v>
      </c>
      <c r="B19" s="117" t="s">
        <v>137</v>
      </c>
      <c r="C19" s="118" t="s">
        <v>138</v>
      </c>
      <c r="D19" s="125" t="s">
        <v>139</v>
      </c>
      <c r="E19" s="120">
        <v>10</v>
      </c>
      <c r="F19" s="119" t="s">
        <v>140</v>
      </c>
      <c r="G19" s="121">
        <v>2.4</v>
      </c>
      <c r="H19" s="121">
        <f t="shared" si="0"/>
        <v>24</v>
      </c>
      <c r="J19" s="121">
        <f t="shared" si="1"/>
        <v>24</v>
      </c>
      <c r="M19" s="120">
        <v>0.23</v>
      </c>
      <c r="N19" s="120">
        <f>E19*M19</f>
        <v>2.3000000000000003</v>
      </c>
      <c r="O19" s="119">
        <v>20</v>
      </c>
      <c r="P19" s="119" t="s">
        <v>126</v>
      </c>
      <c r="T19" s="123" t="s">
        <v>2</v>
      </c>
      <c r="U19" s="123" t="s">
        <v>2</v>
      </c>
      <c r="V19" s="123" t="s">
        <v>49</v>
      </c>
      <c r="W19" s="124">
        <v>2.27</v>
      </c>
      <c r="Z19" s="119" t="s">
        <v>132</v>
      </c>
      <c r="AA19" s="119">
        <v>503030401240</v>
      </c>
    </row>
    <row r="20" spans="1:27">
      <c r="A20" s="116">
        <v>6</v>
      </c>
      <c r="B20" s="117" t="s">
        <v>141</v>
      </c>
      <c r="C20" s="118" t="s">
        <v>142</v>
      </c>
      <c r="D20" s="125" t="s">
        <v>143</v>
      </c>
      <c r="E20" s="120">
        <v>120</v>
      </c>
      <c r="F20" s="119" t="s">
        <v>144</v>
      </c>
      <c r="G20" s="121">
        <v>4</v>
      </c>
      <c r="H20" s="121">
        <f t="shared" si="0"/>
        <v>480</v>
      </c>
      <c r="J20" s="121">
        <f t="shared" si="1"/>
        <v>480</v>
      </c>
      <c r="K20" s="122">
        <v>6.0000000000000002E-5</v>
      </c>
      <c r="L20" s="122">
        <f>E20*K20</f>
        <v>7.1999999999999998E-3</v>
      </c>
      <c r="O20" s="119">
        <v>20</v>
      </c>
      <c r="P20" s="119" t="s">
        <v>126</v>
      </c>
      <c r="T20" s="123" t="s">
        <v>2</v>
      </c>
      <c r="U20" s="123" t="s">
        <v>2</v>
      </c>
      <c r="V20" s="123" t="s">
        <v>49</v>
      </c>
      <c r="W20" s="124">
        <v>24.6</v>
      </c>
      <c r="Z20" s="119" t="s">
        <v>127</v>
      </c>
      <c r="AA20" s="119">
        <v>101030101012</v>
      </c>
    </row>
    <row r="21" spans="1:27">
      <c r="A21" s="116">
        <v>7</v>
      </c>
      <c r="B21" s="117" t="s">
        <v>141</v>
      </c>
      <c r="C21" s="118" t="s">
        <v>145</v>
      </c>
      <c r="D21" s="125" t="s">
        <v>146</v>
      </c>
      <c r="E21" s="120">
        <v>50</v>
      </c>
      <c r="F21" s="119" t="s">
        <v>147</v>
      </c>
      <c r="G21" s="121">
        <v>1.73</v>
      </c>
      <c r="H21" s="121">
        <f t="shared" si="0"/>
        <v>86.5</v>
      </c>
      <c r="J21" s="121">
        <f t="shared" si="1"/>
        <v>86.5</v>
      </c>
      <c r="O21" s="119">
        <v>20</v>
      </c>
      <c r="P21" s="119" t="s">
        <v>126</v>
      </c>
      <c r="T21" s="123" t="s">
        <v>2</v>
      </c>
      <c r="U21" s="123" t="s">
        <v>2</v>
      </c>
      <c r="V21" s="123" t="s">
        <v>49</v>
      </c>
      <c r="Z21" s="119" t="s">
        <v>127</v>
      </c>
      <c r="AA21" s="119">
        <v>101030101042</v>
      </c>
    </row>
    <row r="22" spans="1:27">
      <c r="A22" s="116">
        <v>8</v>
      </c>
      <c r="B22" s="117" t="s">
        <v>141</v>
      </c>
      <c r="C22" s="118" t="s">
        <v>148</v>
      </c>
      <c r="D22" s="125" t="s">
        <v>149</v>
      </c>
      <c r="E22" s="120">
        <v>185.32</v>
      </c>
      <c r="F22" s="119" t="s">
        <v>150</v>
      </c>
      <c r="G22" s="121">
        <v>13</v>
      </c>
      <c r="H22" s="121">
        <f t="shared" si="0"/>
        <v>2409.16</v>
      </c>
      <c r="J22" s="121">
        <f t="shared" si="1"/>
        <v>2409.16</v>
      </c>
      <c r="O22" s="119">
        <v>20</v>
      </c>
      <c r="P22" s="119" t="s">
        <v>126</v>
      </c>
      <c r="T22" s="123" t="s">
        <v>2</v>
      </c>
      <c r="U22" s="123" t="s">
        <v>2</v>
      </c>
      <c r="V22" s="123" t="s">
        <v>49</v>
      </c>
      <c r="W22" s="124">
        <v>22.609000000000002</v>
      </c>
      <c r="Z22" s="119" t="s">
        <v>151</v>
      </c>
      <c r="AA22" s="119">
        <v>102040002002</v>
      </c>
    </row>
    <row r="23" spans="1:27">
      <c r="A23" s="116">
        <v>9</v>
      </c>
      <c r="B23" s="117" t="s">
        <v>141</v>
      </c>
      <c r="C23" s="118" t="s">
        <v>152</v>
      </c>
      <c r="D23" s="125" t="s">
        <v>153</v>
      </c>
      <c r="E23" s="120">
        <v>185.32</v>
      </c>
      <c r="F23" s="119" t="s">
        <v>150</v>
      </c>
      <c r="G23" s="121">
        <v>0.01</v>
      </c>
      <c r="H23" s="121">
        <f t="shared" si="0"/>
        <v>1.85</v>
      </c>
      <c r="J23" s="121">
        <f t="shared" si="1"/>
        <v>1.85</v>
      </c>
      <c r="O23" s="119">
        <v>20</v>
      </c>
      <c r="P23" s="119" t="s">
        <v>126</v>
      </c>
      <c r="T23" s="123" t="s">
        <v>2</v>
      </c>
      <c r="U23" s="123" t="s">
        <v>2</v>
      </c>
      <c r="V23" s="123" t="s">
        <v>49</v>
      </c>
      <c r="W23" s="124">
        <v>7.9690000000000003</v>
      </c>
      <c r="Z23" s="119" t="s">
        <v>151</v>
      </c>
      <c r="AA23" s="119">
        <v>102040002009</v>
      </c>
    </row>
    <row r="24" spans="1:27">
      <c r="A24" s="116">
        <v>10</v>
      </c>
      <c r="B24" s="117" t="s">
        <v>141</v>
      </c>
      <c r="C24" s="118" t="s">
        <v>154</v>
      </c>
      <c r="D24" s="125" t="s">
        <v>155</v>
      </c>
      <c r="E24" s="120">
        <v>30.68</v>
      </c>
      <c r="F24" s="119" t="s">
        <v>150</v>
      </c>
      <c r="G24" s="121">
        <v>13</v>
      </c>
      <c r="H24" s="121">
        <f t="shared" si="0"/>
        <v>398.84</v>
      </c>
      <c r="J24" s="121">
        <f t="shared" si="1"/>
        <v>398.84</v>
      </c>
      <c r="O24" s="119">
        <v>20</v>
      </c>
      <c r="P24" s="119" t="s">
        <v>126</v>
      </c>
      <c r="T24" s="123" t="s">
        <v>2</v>
      </c>
      <c r="U24" s="123" t="s">
        <v>2</v>
      </c>
      <c r="V24" s="123" t="s">
        <v>49</v>
      </c>
      <c r="W24" s="124">
        <v>49.823999999999998</v>
      </c>
      <c r="Z24" s="119" t="s">
        <v>156</v>
      </c>
      <c r="AA24" s="119">
        <v>102080007</v>
      </c>
    </row>
    <row r="25" spans="1:27">
      <c r="A25" s="116">
        <v>11</v>
      </c>
      <c r="B25" s="117" t="s">
        <v>141</v>
      </c>
      <c r="C25" s="118" t="s">
        <v>157</v>
      </c>
      <c r="D25" s="125" t="s">
        <v>158</v>
      </c>
      <c r="E25" s="120">
        <v>30.68</v>
      </c>
      <c r="F25" s="119" t="s">
        <v>150</v>
      </c>
      <c r="G25" s="121">
        <v>0.01</v>
      </c>
      <c r="H25" s="121">
        <f t="shared" si="0"/>
        <v>0.31</v>
      </c>
      <c r="J25" s="121">
        <f t="shared" si="1"/>
        <v>0.31</v>
      </c>
      <c r="O25" s="119">
        <v>20</v>
      </c>
      <c r="P25" s="119" t="s">
        <v>126</v>
      </c>
      <c r="T25" s="123" t="s">
        <v>2</v>
      </c>
      <c r="U25" s="123" t="s">
        <v>2</v>
      </c>
      <c r="V25" s="123" t="s">
        <v>49</v>
      </c>
      <c r="W25" s="124">
        <v>1.012</v>
      </c>
      <c r="Z25" s="119" t="s">
        <v>156</v>
      </c>
      <c r="AA25" s="119">
        <v>102080001</v>
      </c>
    </row>
    <row r="26" spans="1:27" ht="25.5">
      <c r="A26" s="116">
        <v>12</v>
      </c>
      <c r="B26" s="117" t="s">
        <v>137</v>
      </c>
      <c r="C26" s="118" t="s">
        <v>159</v>
      </c>
      <c r="D26" s="125" t="s">
        <v>160</v>
      </c>
      <c r="E26" s="120">
        <v>216</v>
      </c>
      <c r="F26" s="119" t="s">
        <v>150</v>
      </c>
      <c r="G26" s="121">
        <v>5</v>
      </c>
      <c r="H26" s="121">
        <f t="shared" si="0"/>
        <v>1080</v>
      </c>
      <c r="J26" s="121">
        <f t="shared" si="1"/>
        <v>1080</v>
      </c>
      <c r="O26" s="119">
        <v>20</v>
      </c>
      <c r="P26" s="119" t="s">
        <v>126</v>
      </c>
      <c r="T26" s="123" t="s">
        <v>2</v>
      </c>
      <c r="U26" s="123" t="s">
        <v>2</v>
      </c>
      <c r="V26" s="123" t="s">
        <v>49</v>
      </c>
      <c r="W26" s="124">
        <v>2.3759999999999999</v>
      </c>
      <c r="Z26" s="119" t="s">
        <v>127</v>
      </c>
      <c r="AA26" s="119">
        <v>10602</v>
      </c>
    </row>
    <row r="27" spans="1:27">
      <c r="A27" s="116">
        <v>13</v>
      </c>
      <c r="B27" s="117" t="s">
        <v>137</v>
      </c>
      <c r="C27" s="118" t="s">
        <v>161</v>
      </c>
      <c r="D27" s="125" t="s">
        <v>162</v>
      </c>
      <c r="E27" s="120">
        <v>216</v>
      </c>
      <c r="F27" s="119" t="s">
        <v>150</v>
      </c>
      <c r="G27" s="121">
        <v>0.8</v>
      </c>
      <c r="H27" s="121">
        <f t="shared" si="0"/>
        <v>172.8</v>
      </c>
      <c r="J27" s="121">
        <f t="shared" si="1"/>
        <v>172.8</v>
      </c>
      <c r="O27" s="119">
        <v>20</v>
      </c>
      <c r="P27" s="119" t="s">
        <v>126</v>
      </c>
      <c r="T27" s="123" t="s">
        <v>2</v>
      </c>
      <c r="U27" s="123" t="s">
        <v>2</v>
      </c>
      <c r="V27" s="123" t="s">
        <v>49</v>
      </c>
      <c r="W27" s="124">
        <v>1.944</v>
      </c>
      <c r="Z27" s="119" t="s">
        <v>151</v>
      </c>
      <c r="AA27" s="119">
        <v>104010007001</v>
      </c>
    </row>
    <row r="28" spans="1:27" ht="25.5">
      <c r="A28" s="116">
        <v>14</v>
      </c>
      <c r="B28" s="117" t="s">
        <v>163</v>
      </c>
      <c r="C28" s="118" t="s">
        <v>164</v>
      </c>
      <c r="D28" s="125" t="s">
        <v>165</v>
      </c>
      <c r="E28" s="120">
        <v>216</v>
      </c>
      <c r="F28" s="119" t="s">
        <v>150</v>
      </c>
      <c r="G28" s="121">
        <v>20</v>
      </c>
      <c r="H28" s="121">
        <f t="shared" si="0"/>
        <v>4320</v>
      </c>
      <c r="J28" s="121">
        <f t="shared" si="1"/>
        <v>4320</v>
      </c>
      <c r="O28" s="119">
        <v>20</v>
      </c>
      <c r="P28" s="119" t="s">
        <v>126</v>
      </c>
      <c r="T28" s="123" t="s">
        <v>2</v>
      </c>
      <c r="U28" s="123" t="s">
        <v>2</v>
      </c>
      <c r="V28" s="123" t="s">
        <v>49</v>
      </c>
      <c r="Z28" s="119" t="s">
        <v>132</v>
      </c>
      <c r="AA28" s="119">
        <v>50803</v>
      </c>
    </row>
    <row r="29" spans="1:27">
      <c r="A29" s="116">
        <v>15</v>
      </c>
      <c r="B29" s="117" t="s">
        <v>166</v>
      </c>
      <c r="C29" s="118" t="s">
        <v>167</v>
      </c>
      <c r="D29" s="125" t="s">
        <v>168</v>
      </c>
      <c r="E29" s="120">
        <v>140.208</v>
      </c>
      <c r="F29" s="119" t="s">
        <v>150</v>
      </c>
      <c r="G29" s="121">
        <v>9.5</v>
      </c>
      <c r="H29" s="121">
        <f t="shared" si="0"/>
        <v>1331.98</v>
      </c>
      <c r="J29" s="121">
        <f t="shared" si="1"/>
        <v>1331.98</v>
      </c>
      <c r="O29" s="119">
        <v>20</v>
      </c>
      <c r="P29" s="119" t="s">
        <v>126</v>
      </c>
      <c r="T29" s="123" t="s">
        <v>2</v>
      </c>
      <c r="U29" s="123" t="s">
        <v>2</v>
      </c>
      <c r="V29" s="123" t="s">
        <v>49</v>
      </c>
      <c r="W29" s="124">
        <v>196.15100000000001</v>
      </c>
      <c r="Z29" s="119" t="s">
        <v>169</v>
      </c>
      <c r="AA29" s="119">
        <v>104050107</v>
      </c>
    </row>
    <row r="30" spans="1:27">
      <c r="A30" s="116">
        <v>16</v>
      </c>
      <c r="B30" s="117" t="s">
        <v>170</v>
      </c>
      <c r="C30" s="118" t="s">
        <v>171</v>
      </c>
      <c r="D30" s="125" t="s">
        <v>172</v>
      </c>
      <c r="E30" s="120">
        <v>235.26900000000001</v>
      </c>
      <c r="F30" s="119" t="s">
        <v>173</v>
      </c>
      <c r="G30" s="121">
        <v>14.8</v>
      </c>
      <c r="I30" s="121">
        <f>ROUND(E30*G30, 2)</f>
        <v>3481.98</v>
      </c>
      <c r="J30" s="121">
        <f t="shared" si="1"/>
        <v>3481.98</v>
      </c>
      <c r="K30" s="122">
        <v>1</v>
      </c>
      <c r="L30" s="122">
        <f>E30*K30</f>
        <v>235.26900000000001</v>
      </c>
      <c r="O30" s="119">
        <v>20</v>
      </c>
      <c r="P30" s="119" t="s">
        <v>126</v>
      </c>
      <c r="T30" s="123" t="s">
        <v>2</v>
      </c>
      <c r="U30" s="123" t="s">
        <v>2</v>
      </c>
      <c r="V30" s="123" t="s">
        <v>49</v>
      </c>
      <c r="Z30" s="119" t="s">
        <v>174</v>
      </c>
      <c r="AA30" s="119" t="s">
        <v>126</v>
      </c>
    </row>
    <row r="31" spans="1:27">
      <c r="A31" s="116">
        <v>17</v>
      </c>
      <c r="B31" s="117" t="s">
        <v>141</v>
      </c>
      <c r="C31" s="118" t="s">
        <v>175</v>
      </c>
      <c r="D31" s="125" t="s">
        <v>176</v>
      </c>
      <c r="E31" s="120">
        <v>170.392</v>
      </c>
      <c r="F31" s="119" t="s">
        <v>131</v>
      </c>
      <c r="G31" s="121">
        <v>0.5</v>
      </c>
      <c r="H31" s="121">
        <f>ROUND(E31*G31, 2)</f>
        <v>85.2</v>
      </c>
      <c r="J31" s="121">
        <f t="shared" si="1"/>
        <v>85.2</v>
      </c>
      <c r="O31" s="119">
        <v>20</v>
      </c>
      <c r="P31" s="119" t="s">
        <v>126</v>
      </c>
      <c r="T31" s="123" t="s">
        <v>2</v>
      </c>
      <c r="U31" s="123" t="s">
        <v>2</v>
      </c>
      <c r="V31" s="123" t="s">
        <v>49</v>
      </c>
      <c r="W31" s="124">
        <v>2.8969999999999998</v>
      </c>
      <c r="Z31" s="119" t="s">
        <v>127</v>
      </c>
      <c r="AA31" s="119">
        <v>108010101</v>
      </c>
    </row>
    <row r="32" spans="1:27">
      <c r="A32" s="116">
        <v>18</v>
      </c>
      <c r="B32" s="117" t="s">
        <v>141</v>
      </c>
      <c r="C32" s="118" t="s">
        <v>177</v>
      </c>
      <c r="D32" s="125" t="s">
        <v>178</v>
      </c>
      <c r="E32" s="120">
        <v>105</v>
      </c>
      <c r="F32" s="119" t="s">
        <v>131</v>
      </c>
      <c r="G32" s="121">
        <v>1.75</v>
      </c>
      <c r="H32" s="121">
        <f>ROUND(E32*G32, 2)</f>
        <v>183.75</v>
      </c>
      <c r="J32" s="121">
        <f t="shared" si="1"/>
        <v>183.75</v>
      </c>
      <c r="O32" s="119">
        <v>20</v>
      </c>
      <c r="P32" s="119" t="s">
        <v>126</v>
      </c>
      <c r="T32" s="123" t="s">
        <v>2</v>
      </c>
      <c r="U32" s="123" t="s">
        <v>2</v>
      </c>
      <c r="V32" s="123" t="s">
        <v>49</v>
      </c>
      <c r="W32" s="124">
        <v>12.914999999999999</v>
      </c>
      <c r="Z32" s="119" t="s">
        <v>127</v>
      </c>
      <c r="AA32" s="119">
        <v>108040101001</v>
      </c>
    </row>
    <row r="33" spans="1:27">
      <c r="D33" s="136" t="s">
        <v>179</v>
      </c>
      <c r="E33" s="137">
        <f>J33</f>
        <v>14849.779999999999</v>
      </c>
      <c r="H33" s="137">
        <f>SUM(H13:H32)</f>
        <v>11367.8</v>
      </c>
      <c r="I33" s="137">
        <f>SUM(I13:I32)</f>
        <v>3481.98</v>
      </c>
      <c r="J33" s="137">
        <f>SUM(J13:J32)</f>
        <v>14849.779999999999</v>
      </c>
      <c r="L33" s="138">
        <f>SUM(L13:L32)</f>
        <v>235.68493000000001</v>
      </c>
      <c r="N33" s="139">
        <f>SUM(N13:N32)</f>
        <v>21.008238000000002</v>
      </c>
      <c r="W33" s="124">
        <f>SUM(W13:W32)</f>
        <v>418.24700000000001</v>
      </c>
    </row>
    <row r="35" spans="1:27">
      <c r="B35" s="118" t="s">
        <v>180</v>
      </c>
    </row>
    <row r="36" spans="1:27">
      <c r="A36" s="116">
        <v>19</v>
      </c>
      <c r="B36" s="117" t="s">
        <v>181</v>
      </c>
      <c r="C36" s="118" t="s">
        <v>182</v>
      </c>
      <c r="D36" s="125" t="s">
        <v>183</v>
      </c>
      <c r="E36" s="120">
        <v>10.4</v>
      </c>
      <c r="F36" s="119" t="s">
        <v>131</v>
      </c>
      <c r="G36" s="121">
        <v>0.2</v>
      </c>
      <c r="H36" s="121">
        <f>ROUND(E36*G36, 2)</f>
        <v>2.08</v>
      </c>
      <c r="J36" s="121">
        <f>ROUND(E36*G36, 2)</f>
        <v>2.08</v>
      </c>
      <c r="K36" s="122">
        <v>1.3999999999999999E-4</v>
      </c>
      <c r="L36" s="122">
        <f>E36*K36</f>
        <v>1.4559999999999998E-3</v>
      </c>
      <c r="O36" s="119">
        <v>20</v>
      </c>
      <c r="P36" s="119" t="s">
        <v>126</v>
      </c>
      <c r="T36" s="123" t="s">
        <v>2</v>
      </c>
      <c r="U36" s="123" t="s">
        <v>2</v>
      </c>
      <c r="V36" s="123" t="s">
        <v>49</v>
      </c>
      <c r="W36" s="124">
        <v>0.78</v>
      </c>
      <c r="Z36" s="119" t="s">
        <v>127</v>
      </c>
      <c r="AA36" s="119">
        <v>201010</v>
      </c>
    </row>
    <row r="37" spans="1:27">
      <c r="A37" s="116">
        <v>20</v>
      </c>
      <c r="B37" s="117" t="s">
        <v>170</v>
      </c>
      <c r="C37" s="118" t="s">
        <v>184</v>
      </c>
      <c r="D37" s="125" t="s">
        <v>185</v>
      </c>
      <c r="E37" s="120">
        <v>11.96</v>
      </c>
      <c r="F37" s="119" t="s">
        <v>131</v>
      </c>
      <c r="G37" s="121">
        <v>3</v>
      </c>
      <c r="I37" s="121">
        <f>ROUND(E37*G37, 2)</f>
        <v>35.880000000000003</v>
      </c>
      <c r="J37" s="121">
        <f>ROUND(E37*G37, 2)</f>
        <v>35.880000000000003</v>
      </c>
      <c r="K37" s="122">
        <v>5.0000000000000001E-4</v>
      </c>
      <c r="L37" s="122">
        <f>E37*K37</f>
        <v>5.9800000000000009E-3</v>
      </c>
      <c r="O37" s="119">
        <v>20</v>
      </c>
      <c r="P37" s="119" t="s">
        <v>126</v>
      </c>
      <c r="T37" s="123" t="s">
        <v>2</v>
      </c>
      <c r="U37" s="123" t="s">
        <v>2</v>
      </c>
      <c r="V37" s="123" t="s">
        <v>49</v>
      </c>
      <c r="Z37" s="119" t="s">
        <v>186</v>
      </c>
      <c r="AA37" s="119" t="s">
        <v>126</v>
      </c>
    </row>
    <row r="38" spans="1:27" ht="25.5">
      <c r="A38" s="116">
        <v>21</v>
      </c>
      <c r="B38" s="117" t="s">
        <v>137</v>
      </c>
      <c r="C38" s="118" t="s">
        <v>187</v>
      </c>
      <c r="D38" s="125" t="s">
        <v>188</v>
      </c>
      <c r="E38" s="120">
        <v>13</v>
      </c>
      <c r="F38" s="119" t="s">
        <v>140</v>
      </c>
      <c r="G38" s="121">
        <v>7</v>
      </c>
      <c r="H38" s="121">
        <f>ROUND(E38*G38, 2)</f>
        <v>91</v>
      </c>
      <c r="J38" s="121">
        <f>ROUND(E38*G38, 2)</f>
        <v>91</v>
      </c>
      <c r="K38" s="122">
        <v>0.23566000000000001</v>
      </c>
      <c r="L38" s="122">
        <f>E38*K38</f>
        <v>3.06358</v>
      </c>
      <c r="O38" s="119">
        <v>20</v>
      </c>
      <c r="P38" s="119" t="s">
        <v>126</v>
      </c>
      <c r="T38" s="123" t="s">
        <v>2</v>
      </c>
      <c r="U38" s="123" t="s">
        <v>2</v>
      </c>
      <c r="V38" s="123" t="s">
        <v>49</v>
      </c>
      <c r="W38" s="124">
        <v>2.5870000000000002</v>
      </c>
      <c r="Z38" s="119" t="s">
        <v>127</v>
      </c>
      <c r="AA38" s="119">
        <v>2010306</v>
      </c>
    </row>
    <row r="39" spans="1:27">
      <c r="A39" s="116">
        <v>22</v>
      </c>
      <c r="B39" s="117" t="s">
        <v>141</v>
      </c>
      <c r="C39" s="118" t="s">
        <v>189</v>
      </c>
      <c r="D39" s="125" t="s">
        <v>190</v>
      </c>
      <c r="E39" s="120">
        <v>140.62</v>
      </c>
      <c r="F39" s="119" t="s">
        <v>131</v>
      </c>
      <c r="G39" s="121">
        <v>0.4</v>
      </c>
      <c r="H39" s="121">
        <f>ROUND(E39*G39, 2)</f>
        <v>56.25</v>
      </c>
      <c r="J39" s="121">
        <f>ROUND(E39*G39, 2)</f>
        <v>56.25</v>
      </c>
      <c r="O39" s="119">
        <v>20</v>
      </c>
      <c r="P39" s="119" t="s">
        <v>126</v>
      </c>
      <c r="T39" s="123" t="s">
        <v>2</v>
      </c>
      <c r="U39" s="123" t="s">
        <v>2</v>
      </c>
      <c r="V39" s="123" t="s">
        <v>49</v>
      </c>
      <c r="W39" s="124">
        <v>0.70299999999999996</v>
      </c>
      <c r="Z39" s="119" t="s">
        <v>127</v>
      </c>
      <c r="AA39" s="119">
        <v>108030001001</v>
      </c>
    </row>
    <row r="40" spans="1:27">
      <c r="A40" s="116">
        <v>23</v>
      </c>
      <c r="B40" s="117" t="s">
        <v>181</v>
      </c>
      <c r="C40" s="118" t="s">
        <v>191</v>
      </c>
      <c r="D40" s="125" t="s">
        <v>192</v>
      </c>
      <c r="E40" s="120">
        <v>63.75</v>
      </c>
      <c r="F40" s="119" t="s">
        <v>131</v>
      </c>
      <c r="G40" s="121">
        <v>8</v>
      </c>
      <c r="H40" s="121">
        <f>ROUND(E40*G40, 2)</f>
        <v>510</v>
      </c>
      <c r="J40" s="121">
        <f>ROUND(E40*G40, 2)</f>
        <v>510</v>
      </c>
      <c r="K40" s="122">
        <v>5.4000000000000001E-4</v>
      </c>
      <c r="L40" s="122">
        <f>E40*K40</f>
        <v>3.4424999999999997E-2</v>
      </c>
      <c r="O40" s="119">
        <v>20</v>
      </c>
      <c r="P40" s="119" t="s">
        <v>126</v>
      </c>
      <c r="T40" s="123" t="s">
        <v>2</v>
      </c>
      <c r="U40" s="123" t="s">
        <v>2</v>
      </c>
      <c r="V40" s="123" t="s">
        <v>49</v>
      </c>
      <c r="W40" s="124">
        <v>4.2080000000000002</v>
      </c>
      <c r="Z40" s="119" t="s">
        <v>193</v>
      </c>
      <c r="AA40" s="119">
        <v>206090503</v>
      </c>
    </row>
    <row r="41" spans="1:27">
      <c r="D41" s="136" t="s">
        <v>194</v>
      </c>
      <c r="E41" s="137">
        <f>J41</f>
        <v>695.21</v>
      </c>
      <c r="H41" s="137">
        <f>SUM(H35:H40)</f>
        <v>659.32999999999993</v>
      </c>
      <c r="I41" s="137">
        <f>SUM(I35:I40)</f>
        <v>35.880000000000003</v>
      </c>
      <c r="J41" s="137">
        <f>SUM(J35:J40)</f>
        <v>695.21</v>
      </c>
      <c r="L41" s="138">
        <f>SUM(L35:L40)</f>
        <v>3.1054410000000003</v>
      </c>
      <c r="N41" s="139">
        <f>SUM(N35:N40)</f>
        <v>0</v>
      </c>
      <c r="W41" s="124">
        <f>SUM(W35:W40)</f>
        <v>8.2780000000000005</v>
      </c>
    </row>
    <row r="43" spans="1:27">
      <c r="B43" s="118" t="s">
        <v>195</v>
      </c>
    </row>
    <row r="44" spans="1:27">
      <c r="A44" s="116">
        <v>24</v>
      </c>
      <c r="B44" s="117" t="s">
        <v>196</v>
      </c>
      <c r="C44" s="118" t="s">
        <v>197</v>
      </c>
      <c r="D44" s="125" t="s">
        <v>198</v>
      </c>
      <c r="E44" s="120">
        <v>9.3140000000000001</v>
      </c>
      <c r="F44" s="119" t="s">
        <v>150</v>
      </c>
      <c r="G44" s="121">
        <v>140</v>
      </c>
      <c r="H44" s="121">
        <f t="shared" ref="H44:H53" si="2">ROUND(E44*G44, 2)</f>
        <v>1303.96</v>
      </c>
      <c r="J44" s="121">
        <f t="shared" ref="J44:J53" si="3">ROUND(E44*G44, 2)</f>
        <v>1303.96</v>
      </c>
      <c r="K44" s="122">
        <v>2.8292799999999998</v>
      </c>
      <c r="L44" s="122">
        <f>E44*K44</f>
        <v>26.351913919999998</v>
      </c>
      <c r="O44" s="119">
        <v>20</v>
      </c>
      <c r="P44" s="119" t="s">
        <v>126</v>
      </c>
      <c r="T44" s="123" t="s">
        <v>2</v>
      </c>
      <c r="U44" s="123" t="s">
        <v>2</v>
      </c>
      <c r="V44" s="123" t="s">
        <v>49</v>
      </c>
      <c r="W44" s="124">
        <v>12.853</v>
      </c>
      <c r="Z44" s="119" t="s">
        <v>199</v>
      </c>
      <c r="AA44" s="119" t="s">
        <v>126</v>
      </c>
    </row>
    <row r="45" spans="1:27">
      <c r="A45" s="116">
        <v>25</v>
      </c>
      <c r="B45" s="117" t="s">
        <v>196</v>
      </c>
      <c r="C45" s="118" t="s">
        <v>200</v>
      </c>
      <c r="D45" s="125" t="s">
        <v>201</v>
      </c>
      <c r="E45" s="120">
        <v>56.363999999999997</v>
      </c>
      <c r="F45" s="119" t="s">
        <v>131</v>
      </c>
      <c r="G45" s="121">
        <v>22</v>
      </c>
      <c r="H45" s="121">
        <f t="shared" si="2"/>
        <v>1240.01</v>
      </c>
      <c r="J45" s="121">
        <f t="shared" si="3"/>
        <v>1240.01</v>
      </c>
      <c r="K45" s="122">
        <v>1.3509999999999999E-2</v>
      </c>
      <c r="L45" s="122">
        <f>E45*K45</f>
        <v>0.76147763999999996</v>
      </c>
      <c r="O45" s="119">
        <v>20</v>
      </c>
      <c r="P45" s="119" t="s">
        <v>126</v>
      </c>
      <c r="T45" s="123" t="s">
        <v>2</v>
      </c>
      <c r="U45" s="123" t="s">
        <v>2</v>
      </c>
      <c r="V45" s="123" t="s">
        <v>49</v>
      </c>
      <c r="W45" s="124">
        <v>65.382000000000005</v>
      </c>
      <c r="Z45" s="119" t="s">
        <v>199</v>
      </c>
      <c r="AA45" s="119">
        <v>1102041101161</v>
      </c>
    </row>
    <row r="46" spans="1:27">
      <c r="A46" s="116">
        <v>26</v>
      </c>
      <c r="B46" s="117" t="s">
        <v>196</v>
      </c>
      <c r="C46" s="118" t="s">
        <v>202</v>
      </c>
      <c r="D46" s="125" t="s">
        <v>203</v>
      </c>
      <c r="E46" s="120">
        <v>56.363999999999997</v>
      </c>
      <c r="F46" s="119" t="s">
        <v>131</v>
      </c>
      <c r="G46" s="121">
        <v>3.2</v>
      </c>
      <c r="H46" s="121">
        <f t="shared" si="2"/>
        <v>180.36</v>
      </c>
      <c r="J46" s="121">
        <f t="shared" si="3"/>
        <v>180.36</v>
      </c>
      <c r="O46" s="119">
        <v>20</v>
      </c>
      <c r="P46" s="119" t="s">
        <v>126</v>
      </c>
      <c r="T46" s="123" t="s">
        <v>2</v>
      </c>
      <c r="U46" s="123" t="s">
        <v>2</v>
      </c>
      <c r="V46" s="123" t="s">
        <v>49</v>
      </c>
      <c r="W46" s="124">
        <v>16.966000000000001</v>
      </c>
      <c r="Z46" s="119" t="s">
        <v>199</v>
      </c>
      <c r="AA46" s="119">
        <v>1102041101162</v>
      </c>
    </row>
    <row r="47" spans="1:27">
      <c r="A47" s="116">
        <v>27</v>
      </c>
      <c r="B47" s="117" t="s">
        <v>204</v>
      </c>
      <c r="C47" s="118" t="s">
        <v>205</v>
      </c>
      <c r="D47" s="125" t="s">
        <v>206</v>
      </c>
      <c r="E47" s="120">
        <v>1.1499999999999999</v>
      </c>
      <c r="F47" s="119" t="s">
        <v>173</v>
      </c>
      <c r="G47" s="121">
        <v>1750</v>
      </c>
      <c r="H47" s="121">
        <f t="shared" si="2"/>
        <v>2012.5</v>
      </c>
      <c r="J47" s="121">
        <f t="shared" si="3"/>
        <v>2012.5</v>
      </c>
      <c r="K47" s="122">
        <v>1.07016</v>
      </c>
      <c r="L47" s="122">
        <f>E47*K47</f>
        <v>1.2306839999999999</v>
      </c>
      <c r="O47" s="119">
        <v>20</v>
      </c>
      <c r="P47" s="119" t="s">
        <v>126</v>
      </c>
      <c r="T47" s="123" t="s">
        <v>2</v>
      </c>
      <c r="U47" s="123" t="s">
        <v>2</v>
      </c>
      <c r="V47" s="123" t="s">
        <v>49</v>
      </c>
      <c r="W47" s="124">
        <v>62.798000000000002</v>
      </c>
      <c r="Z47" s="119" t="s">
        <v>207</v>
      </c>
      <c r="AA47" s="119">
        <v>1102042106161</v>
      </c>
    </row>
    <row r="48" spans="1:27">
      <c r="A48" s="116">
        <v>28</v>
      </c>
      <c r="B48" s="117" t="s">
        <v>196</v>
      </c>
      <c r="C48" s="118" t="s">
        <v>208</v>
      </c>
      <c r="D48" s="125" t="s">
        <v>209</v>
      </c>
      <c r="E48" s="120">
        <v>48.109000000000002</v>
      </c>
      <c r="F48" s="119" t="s">
        <v>150</v>
      </c>
      <c r="G48" s="121">
        <v>120</v>
      </c>
      <c r="H48" s="121">
        <f t="shared" si="2"/>
        <v>5773.08</v>
      </c>
      <c r="J48" s="121">
        <f t="shared" si="3"/>
        <v>5773.08</v>
      </c>
      <c r="K48" s="122">
        <v>2.4542099999999998</v>
      </c>
      <c r="L48" s="122">
        <f>E48*K48</f>
        <v>118.06958888999999</v>
      </c>
      <c r="O48" s="119">
        <v>20</v>
      </c>
      <c r="P48" s="119" t="s">
        <v>126</v>
      </c>
      <c r="T48" s="123" t="s">
        <v>2</v>
      </c>
      <c r="U48" s="123" t="s">
        <v>2</v>
      </c>
      <c r="V48" s="123" t="s">
        <v>49</v>
      </c>
      <c r="W48" s="124">
        <v>31.896000000000001</v>
      </c>
      <c r="Z48" s="119" t="s">
        <v>199</v>
      </c>
      <c r="AA48" s="119">
        <v>1105050206101</v>
      </c>
    </row>
    <row r="49" spans="1:27">
      <c r="A49" s="116">
        <v>29</v>
      </c>
      <c r="B49" s="117" t="s">
        <v>196</v>
      </c>
      <c r="C49" s="118" t="s">
        <v>210</v>
      </c>
      <c r="D49" s="125" t="s">
        <v>211</v>
      </c>
      <c r="E49" s="120">
        <v>11.148999999999999</v>
      </c>
      <c r="F49" s="119" t="s">
        <v>150</v>
      </c>
      <c r="G49" s="121">
        <v>140</v>
      </c>
      <c r="H49" s="121">
        <f t="shared" si="2"/>
        <v>1560.86</v>
      </c>
      <c r="J49" s="121">
        <f t="shared" si="3"/>
        <v>1560.86</v>
      </c>
      <c r="K49" s="122">
        <v>2.51939</v>
      </c>
      <c r="L49" s="122">
        <f>E49*K49</f>
        <v>28.088679109999998</v>
      </c>
      <c r="O49" s="119">
        <v>20</v>
      </c>
      <c r="P49" s="119" t="s">
        <v>126</v>
      </c>
      <c r="T49" s="123" t="s">
        <v>2</v>
      </c>
      <c r="U49" s="123" t="s">
        <v>2</v>
      </c>
      <c r="V49" s="123" t="s">
        <v>49</v>
      </c>
      <c r="W49" s="124">
        <v>6.7119999999999997</v>
      </c>
      <c r="Z49" s="119" t="s">
        <v>199</v>
      </c>
      <c r="AA49" s="119">
        <v>1105050207101</v>
      </c>
    </row>
    <row r="50" spans="1:27">
      <c r="A50" s="116">
        <v>30</v>
      </c>
      <c r="B50" s="117" t="s">
        <v>196</v>
      </c>
      <c r="C50" s="118" t="s">
        <v>212</v>
      </c>
      <c r="D50" s="125" t="s">
        <v>213</v>
      </c>
      <c r="E50" s="120">
        <v>121.11199999999999</v>
      </c>
      <c r="F50" s="119" t="s">
        <v>131</v>
      </c>
      <c r="G50" s="121">
        <v>25</v>
      </c>
      <c r="H50" s="121">
        <f t="shared" si="2"/>
        <v>3027.8</v>
      </c>
      <c r="J50" s="121">
        <f t="shared" si="3"/>
        <v>3027.8</v>
      </c>
      <c r="K50" s="122">
        <v>3.9399999999999999E-3</v>
      </c>
      <c r="L50" s="122">
        <f>E50*K50</f>
        <v>0.47718127999999999</v>
      </c>
      <c r="O50" s="119">
        <v>20</v>
      </c>
      <c r="P50" s="119" t="s">
        <v>126</v>
      </c>
      <c r="T50" s="123" t="s">
        <v>2</v>
      </c>
      <c r="U50" s="123" t="s">
        <v>2</v>
      </c>
      <c r="V50" s="123" t="s">
        <v>49</v>
      </c>
      <c r="W50" s="124">
        <v>92.650999999999996</v>
      </c>
      <c r="Z50" s="119" t="s">
        <v>199</v>
      </c>
      <c r="AA50" s="119">
        <v>1105051101101</v>
      </c>
    </row>
    <row r="51" spans="1:27">
      <c r="A51" s="116">
        <v>31</v>
      </c>
      <c r="B51" s="117" t="s">
        <v>196</v>
      </c>
      <c r="C51" s="118" t="s">
        <v>214</v>
      </c>
      <c r="D51" s="125" t="s">
        <v>215</v>
      </c>
      <c r="E51" s="120">
        <v>121.11199999999999</v>
      </c>
      <c r="F51" s="119" t="s">
        <v>131</v>
      </c>
      <c r="G51" s="121">
        <v>5</v>
      </c>
      <c r="H51" s="121">
        <f t="shared" si="2"/>
        <v>605.55999999999995</v>
      </c>
      <c r="J51" s="121">
        <f t="shared" si="3"/>
        <v>605.55999999999995</v>
      </c>
      <c r="O51" s="119">
        <v>20</v>
      </c>
      <c r="P51" s="119" t="s">
        <v>126</v>
      </c>
      <c r="T51" s="123" t="s">
        <v>2</v>
      </c>
      <c r="U51" s="123" t="s">
        <v>2</v>
      </c>
      <c r="V51" s="123" t="s">
        <v>49</v>
      </c>
      <c r="W51" s="124">
        <v>45.901000000000003</v>
      </c>
      <c r="Z51" s="119" t="s">
        <v>199</v>
      </c>
      <c r="AA51" s="119">
        <v>1105051101102</v>
      </c>
    </row>
    <row r="52" spans="1:27">
      <c r="A52" s="116">
        <v>32</v>
      </c>
      <c r="B52" s="117" t="s">
        <v>196</v>
      </c>
      <c r="C52" s="118" t="s">
        <v>216</v>
      </c>
      <c r="D52" s="125" t="s">
        <v>217</v>
      </c>
      <c r="E52" s="120">
        <v>2.9729999999999999</v>
      </c>
      <c r="F52" s="119" t="s">
        <v>173</v>
      </c>
      <c r="G52" s="121">
        <v>1450</v>
      </c>
      <c r="H52" s="121">
        <f t="shared" si="2"/>
        <v>4310.8500000000004</v>
      </c>
      <c r="J52" s="121">
        <f t="shared" si="3"/>
        <v>4310.8500000000004</v>
      </c>
      <c r="K52" s="122">
        <v>1.0467</v>
      </c>
      <c r="L52" s="122">
        <f>E52*K52</f>
        <v>3.1118390999999996</v>
      </c>
      <c r="O52" s="119">
        <v>20</v>
      </c>
      <c r="P52" s="119" t="s">
        <v>126</v>
      </c>
      <c r="T52" s="123" t="s">
        <v>2</v>
      </c>
      <c r="U52" s="123" t="s">
        <v>2</v>
      </c>
      <c r="V52" s="123" t="s">
        <v>49</v>
      </c>
      <c r="W52" s="124">
        <v>81.132999999999996</v>
      </c>
      <c r="Z52" s="119" t="s">
        <v>199</v>
      </c>
      <c r="AA52" s="119">
        <v>1105052106102</v>
      </c>
    </row>
    <row r="53" spans="1:27">
      <c r="A53" s="116">
        <v>33</v>
      </c>
      <c r="B53" s="117" t="s">
        <v>196</v>
      </c>
      <c r="C53" s="118" t="s">
        <v>218</v>
      </c>
      <c r="D53" s="125" t="s">
        <v>219</v>
      </c>
      <c r="E53" s="120">
        <v>0.50900000000000001</v>
      </c>
      <c r="F53" s="119" t="s">
        <v>173</v>
      </c>
      <c r="G53" s="121">
        <v>1450</v>
      </c>
      <c r="H53" s="121">
        <f t="shared" si="2"/>
        <v>738.05</v>
      </c>
      <c r="J53" s="121">
        <f t="shared" si="3"/>
        <v>738.05</v>
      </c>
      <c r="K53" s="122">
        <v>1.17134</v>
      </c>
      <c r="L53" s="122">
        <f>E53*K53</f>
        <v>0.59621206000000004</v>
      </c>
      <c r="O53" s="119">
        <v>20</v>
      </c>
      <c r="P53" s="119" t="s">
        <v>126</v>
      </c>
      <c r="T53" s="123" t="s">
        <v>2</v>
      </c>
      <c r="U53" s="123" t="s">
        <v>2</v>
      </c>
      <c r="V53" s="123" t="s">
        <v>49</v>
      </c>
      <c r="W53" s="124">
        <v>7.4160000000000004</v>
      </c>
      <c r="Z53" s="119" t="s">
        <v>199</v>
      </c>
      <c r="AA53" s="119">
        <v>1105052107101</v>
      </c>
    </row>
    <row r="54" spans="1:27">
      <c r="D54" s="136" t="s">
        <v>220</v>
      </c>
      <c r="E54" s="137">
        <f>J54</f>
        <v>20753.03</v>
      </c>
      <c r="H54" s="137">
        <f>SUM(H43:H53)</f>
        <v>20753.03</v>
      </c>
      <c r="I54" s="137">
        <f>SUM(I43:I53)</f>
        <v>0</v>
      </c>
      <c r="J54" s="137">
        <f>SUM(J43:J53)</f>
        <v>20753.03</v>
      </c>
      <c r="L54" s="138">
        <f>SUM(L43:L53)</f>
        <v>178.68757599999998</v>
      </c>
      <c r="N54" s="139">
        <f>SUM(N43:N53)</f>
        <v>0</v>
      </c>
      <c r="W54" s="124">
        <f>SUM(W43:W53)</f>
        <v>423.70799999999997</v>
      </c>
    </row>
    <row r="56" spans="1:27">
      <c r="B56" s="118" t="s">
        <v>221</v>
      </c>
    </row>
    <row r="57" spans="1:27">
      <c r="A57" s="116">
        <v>34</v>
      </c>
      <c r="B57" s="117" t="s">
        <v>196</v>
      </c>
      <c r="C57" s="118" t="s">
        <v>222</v>
      </c>
      <c r="D57" s="125" t="s">
        <v>223</v>
      </c>
      <c r="E57" s="120">
        <v>48.863999999999997</v>
      </c>
      <c r="F57" s="119" t="s">
        <v>150</v>
      </c>
      <c r="G57" s="121">
        <v>130</v>
      </c>
      <c r="H57" s="121">
        <f t="shared" ref="H57:H64" si="4">ROUND(E57*G57, 2)</f>
        <v>6352.32</v>
      </c>
      <c r="J57" s="121">
        <f t="shared" ref="J57:J73" si="5">ROUND(E57*G57, 2)</f>
        <v>6352.32</v>
      </c>
      <c r="K57" s="122">
        <v>2.5197600000000002</v>
      </c>
      <c r="L57" s="122">
        <f>E57*K57</f>
        <v>123.12555264000001</v>
      </c>
      <c r="O57" s="119">
        <v>20</v>
      </c>
      <c r="P57" s="119" t="s">
        <v>126</v>
      </c>
      <c r="T57" s="123" t="s">
        <v>2</v>
      </c>
      <c r="U57" s="123" t="s">
        <v>2</v>
      </c>
      <c r="V57" s="123" t="s">
        <v>49</v>
      </c>
      <c r="W57" s="124">
        <v>44.759</v>
      </c>
      <c r="Z57" s="119" t="s">
        <v>199</v>
      </c>
      <c r="AA57" s="119">
        <v>1108030207101</v>
      </c>
    </row>
    <row r="58" spans="1:27">
      <c r="A58" s="116">
        <v>35</v>
      </c>
      <c r="B58" s="117" t="s">
        <v>196</v>
      </c>
      <c r="C58" s="118" t="s">
        <v>224</v>
      </c>
      <c r="D58" s="125" t="s">
        <v>225</v>
      </c>
      <c r="E58" s="120">
        <v>83.385000000000005</v>
      </c>
      <c r="F58" s="119" t="s">
        <v>131</v>
      </c>
      <c r="G58" s="121">
        <v>25</v>
      </c>
      <c r="H58" s="121">
        <f t="shared" si="4"/>
        <v>2084.63</v>
      </c>
      <c r="J58" s="121">
        <f t="shared" si="5"/>
        <v>2084.63</v>
      </c>
      <c r="K58" s="122">
        <v>5.8900000000000003E-3</v>
      </c>
      <c r="L58" s="122">
        <f>E58*K58</f>
        <v>0.49113765000000004</v>
      </c>
      <c r="O58" s="119">
        <v>20</v>
      </c>
      <c r="P58" s="119" t="s">
        <v>126</v>
      </c>
      <c r="T58" s="123" t="s">
        <v>2</v>
      </c>
      <c r="U58" s="123" t="s">
        <v>2</v>
      </c>
      <c r="V58" s="123" t="s">
        <v>49</v>
      </c>
      <c r="W58" s="124">
        <v>38.524000000000001</v>
      </c>
      <c r="Z58" s="119" t="s">
        <v>199</v>
      </c>
      <c r="AA58" s="119">
        <v>1108041101165</v>
      </c>
    </row>
    <row r="59" spans="1:27">
      <c r="A59" s="116">
        <v>36</v>
      </c>
      <c r="B59" s="117" t="s">
        <v>196</v>
      </c>
      <c r="C59" s="118" t="s">
        <v>226</v>
      </c>
      <c r="D59" s="125" t="s">
        <v>227</v>
      </c>
      <c r="E59" s="120">
        <v>83.385000000000005</v>
      </c>
      <c r="F59" s="119" t="s">
        <v>131</v>
      </c>
      <c r="G59" s="121">
        <v>5.5</v>
      </c>
      <c r="H59" s="121">
        <f t="shared" si="4"/>
        <v>458.62</v>
      </c>
      <c r="J59" s="121">
        <f t="shared" si="5"/>
        <v>458.62</v>
      </c>
      <c r="O59" s="119">
        <v>20</v>
      </c>
      <c r="P59" s="119" t="s">
        <v>126</v>
      </c>
      <c r="T59" s="123" t="s">
        <v>2</v>
      </c>
      <c r="U59" s="123" t="s">
        <v>2</v>
      </c>
      <c r="V59" s="123" t="s">
        <v>49</v>
      </c>
      <c r="W59" s="124">
        <v>24.765000000000001</v>
      </c>
      <c r="Z59" s="119" t="s">
        <v>199</v>
      </c>
      <c r="AA59" s="119">
        <v>1108041101166</v>
      </c>
    </row>
    <row r="60" spans="1:27">
      <c r="A60" s="116">
        <v>37</v>
      </c>
      <c r="B60" s="117" t="s">
        <v>196</v>
      </c>
      <c r="C60" s="118" t="s">
        <v>228</v>
      </c>
      <c r="D60" s="125" t="s">
        <v>229</v>
      </c>
      <c r="E60" s="120">
        <v>24.616</v>
      </c>
      <c r="F60" s="119" t="s">
        <v>131</v>
      </c>
      <c r="G60" s="121">
        <v>40</v>
      </c>
      <c r="H60" s="121">
        <f t="shared" si="4"/>
        <v>984.64</v>
      </c>
      <c r="J60" s="121">
        <f t="shared" si="5"/>
        <v>984.64</v>
      </c>
      <c r="K60" s="122">
        <v>2.4599999999999999E-3</v>
      </c>
      <c r="L60" s="122">
        <f>E60*K60</f>
        <v>6.0555359999999996E-2</v>
      </c>
      <c r="O60" s="119">
        <v>20</v>
      </c>
      <c r="P60" s="119" t="s">
        <v>126</v>
      </c>
      <c r="T60" s="123" t="s">
        <v>2</v>
      </c>
      <c r="U60" s="123" t="s">
        <v>2</v>
      </c>
      <c r="V60" s="123" t="s">
        <v>49</v>
      </c>
      <c r="W60" s="124">
        <v>89.207999999999998</v>
      </c>
      <c r="Z60" s="119" t="s">
        <v>199</v>
      </c>
      <c r="AA60" s="119">
        <v>1108021101161</v>
      </c>
    </row>
    <row r="61" spans="1:27">
      <c r="A61" s="116">
        <v>38</v>
      </c>
      <c r="B61" s="117" t="s">
        <v>196</v>
      </c>
      <c r="C61" s="118" t="s">
        <v>230</v>
      </c>
      <c r="D61" s="125" t="s">
        <v>231</v>
      </c>
      <c r="E61" s="120">
        <v>24.616</v>
      </c>
      <c r="F61" s="119" t="s">
        <v>131</v>
      </c>
      <c r="G61" s="121">
        <v>3.5</v>
      </c>
      <c r="H61" s="121">
        <f t="shared" si="4"/>
        <v>86.16</v>
      </c>
      <c r="J61" s="121">
        <f t="shared" si="5"/>
        <v>86.16</v>
      </c>
      <c r="O61" s="119">
        <v>20</v>
      </c>
      <c r="P61" s="119" t="s">
        <v>126</v>
      </c>
      <c r="T61" s="123" t="s">
        <v>2</v>
      </c>
      <c r="U61" s="123" t="s">
        <v>2</v>
      </c>
      <c r="V61" s="123" t="s">
        <v>49</v>
      </c>
      <c r="W61" s="124">
        <v>9.2799999999999994</v>
      </c>
      <c r="Z61" s="119" t="s">
        <v>199</v>
      </c>
      <c r="AA61" s="119">
        <v>1108021101162</v>
      </c>
    </row>
    <row r="62" spans="1:27">
      <c r="A62" s="116">
        <v>39</v>
      </c>
      <c r="B62" s="117" t="s">
        <v>196</v>
      </c>
      <c r="C62" s="118" t="s">
        <v>232</v>
      </c>
      <c r="D62" s="125" t="s">
        <v>233</v>
      </c>
      <c r="E62" s="120">
        <v>6.4969999999999999</v>
      </c>
      <c r="F62" s="119" t="s">
        <v>173</v>
      </c>
      <c r="G62" s="121">
        <v>1450</v>
      </c>
      <c r="H62" s="121">
        <f t="shared" si="4"/>
        <v>9420.65</v>
      </c>
      <c r="J62" s="121">
        <f t="shared" si="5"/>
        <v>9420.65</v>
      </c>
      <c r="K62" s="122">
        <v>1.05305</v>
      </c>
      <c r="L62" s="122">
        <f>E62*K62</f>
        <v>6.84166585</v>
      </c>
      <c r="O62" s="119">
        <v>20</v>
      </c>
      <c r="P62" s="119" t="s">
        <v>126</v>
      </c>
      <c r="T62" s="123" t="s">
        <v>2</v>
      </c>
      <c r="U62" s="123" t="s">
        <v>2</v>
      </c>
      <c r="V62" s="123" t="s">
        <v>49</v>
      </c>
      <c r="W62" s="124">
        <v>263.35599999999999</v>
      </c>
      <c r="Z62" s="119" t="s">
        <v>199</v>
      </c>
      <c r="AA62" s="119">
        <v>1108032106102</v>
      </c>
    </row>
    <row r="63" spans="1:27">
      <c r="A63" s="116">
        <v>40</v>
      </c>
      <c r="B63" s="117" t="s">
        <v>196</v>
      </c>
      <c r="C63" s="118" t="s">
        <v>234</v>
      </c>
      <c r="D63" s="125" t="s">
        <v>235</v>
      </c>
      <c r="E63" s="120">
        <v>50</v>
      </c>
      <c r="F63" s="119" t="s">
        <v>236</v>
      </c>
      <c r="G63" s="121">
        <v>5</v>
      </c>
      <c r="H63" s="121">
        <f t="shared" si="4"/>
        <v>250</v>
      </c>
      <c r="J63" s="121">
        <f t="shared" si="5"/>
        <v>250</v>
      </c>
      <c r="O63" s="119">
        <v>20</v>
      </c>
      <c r="P63" s="119" t="s">
        <v>126</v>
      </c>
      <c r="T63" s="123" t="s">
        <v>2</v>
      </c>
      <c r="U63" s="123" t="s">
        <v>2</v>
      </c>
      <c r="V63" s="123" t="s">
        <v>49</v>
      </c>
      <c r="W63" s="124">
        <v>11</v>
      </c>
      <c r="Z63" s="119" t="s">
        <v>199</v>
      </c>
      <c r="AA63" s="119" t="s">
        <v>126</v>
      </c>
    </row>
    <row r="64" spans="1:27">
      <c r="A64" s="116">
        <v>41</v>
      </c>
      <c r="B64" s="117" t="s">
        <v>196</v>
      </c>
      <c r="C64" s="118" t="s">
        <v>237</v>
      </c>
      <c r="D64" s="125" t="s">
        <v>238</v>
      </c>
      <c r="E64" s="120">
        <v>9</v>
      </c>
      <c r="F64" s="119" t="s">
        <v>236</v>
      </c>
      <c r="G64" s="121">
        <v>50</v>
      </c>
      <c r="H64" s="121">
        <f t="shared" si="4"/>
        <v>450</v>
      </c>
      <c r="J64" s="121">
        <f t="shared" si="5"/>
        <v>450</v>
      </c>
      <c r="K64" s="122">
        <v>1.3820000000000001E-2</v>
      </c>
      <c r="L64" s="122">
        <f>E64*K64</f>
        <v>0.12438</v>
      </c>
      <c r="O64" s="119">
        <v>20</v>
      </c>
      <c r="P64" s="119" t="s">
        <v>126</v>
      </c>
      <c r="T64" s="123" t="s">
        <v>2</v>
      </c>
      <c r="U64" s="123" t="s">
        <v>2</v>
      </c>
      <c r="V64" s="123" t="s">
        <v>49</v>
      </c>
      <c r="W64" s="124">
        <v>23.04</v>
      </c>
      <c r="Z64" s="119" t="s">
        <v>199</v>
      </c>
      <c r="AA64" s="119" t="s">
        <v>126</v>
      </c>
    </row>
    <row r="65" spans="1:27">
      <c r="A65" s="116">
        <v>42</v>
      </c>
      <c r="B65" s="117" t="s">
        <v>170</v>
      </c>
      <c r="C65" s="118" t="s">
        <v>239</v>
      </c>
      <c r="D65" s="125" t="s">
        <v>240</v>
      </c>
      <c r="E65" s="120">
        <v>9</v>
      </c>
      <c r="F65" s="119" t="s">
        <v>236</v>
      </c>
      <c r="G65" s="121">
        <v>320</v>
      </c>
      <c r="I65" s="121">
        <f>ROUND(E65*G65, 2)</f>
        <v>2880</v>
      </c>
      <c r="J65" s="121">
        <f t="shared" si="5"/>
        <v>2880</v>
      </c>
      <c r="K65" s="122">
        <v>4.7E-2</v>
      </c>
      <c r="L65" s="122">
        <f>E65*K65</f>
        <v>0.42299999999999999</v>
      </c>
      <c r="O65" s="119">
        <v>20</v>
      </c>
      <c r="P65" s="119" t="s">
        <v>126</v>
      </c>
      <c r="T65" s="123" t="s">
        <v>2</v>
      </c>
      <c r="U65" s="123" t="s">
        <v>2</v>
      </c>
      <c r="V65" s="123" t="s">
        <v>49</v>
      </c>
      <c r="Z65" s="119" t="s">
        <v>241</v>
      </c>
      <c r="AA65" s="119" t="s">
        <v>126</v>
      </c>
    </row>
    <row r="66" spans="1:27" ht="25.5">
      <c r="A66" s="116">
        <v>43</v>
      </c>
      <c r="B66" s="117" t="s">
        <v>196</v>
      </c>
      <c r="C66" s="118" t="s">
        <v>242</v>
      </c>
      <c r="D66" s="125" t="s">
        <v>243</v>
      </c>
      <c r="E66" s="120">
        <v>50</v>
      </c>
      <c r="F66" s="119" t="s">
        <v>236</v>
      </c>
      <c r="G66" s="121">
        <v>5</v>
      </c>
      <c r="H66" s="121">
        <f t="shared" ref="H66:H73" si="6">ROUND(E66*G66, 2)</f>
        <v>250</v>
      </c>
      <c r="J66" s="121">
        <f t="shared" si="5"/>
        <v>250</v>
      </c>
      <c r="K66" s="122">
        <v>2.1000000000000001E-4</v>
      </c>
      <c r="L66" s="122">
        <f>E66*K66</f>
        <v>1.0500000000000001E-2</v>
      </c>
      <c r="O66" s="119">
        <v>20</v>
      </c>
      <c r="P66" s="119" t="s">
        <v>126</v>
      </c>
      <c r="T66" s="123" t="s">
        <v>2</v>
      </c>
      <c r="U66" s="123" t="s">
        <v>2</v>
      </c>
      <c r="V66" s="123" t="s">
        <v>49</v>
      </c>
      <c r="W66" s="124">
        <v>46.5</v>
      </c>
      <c r="Z66" s="119" t="s">
        <v>199</v>
      </c>
      <c r="AA66" s="119" t="s">
        <v>126</v>
      </c>
    </row>
    <row r="67" spans="1:27" ht="25.5">
      <c r="A67" s="116">
        <v>44</v>
      </c>
      <c r="B67" s="117" t="s">
        <v>196</v>
      </c>
      <c r="C67" s="118" t="s">
        <v>244</v>
      </c>
      <c r="D67" s="125" t="s">
        <v>245</v>
      </c>
      <c r="E67" s="120">
        <v>50</v>
      </c>
      <c r="F67" s="119" t="s">
        <v>236</v>
      </c>
      <c r="G67" s="121">
        <v>4.8</v>
      </c>
      <c r="H67" s="121">
        <f t="shared" si="6"/>
        <v>240</v>
      </c>
      <c r="J67" s="121">
        <f t="shared" si="5"/>
        <v>240</v>
      </c>
      <c r="O67" s="119">
        <v>20</v>
      </c>
      <c r="P67" s="119" t="s">
        <v>126</v>
      </c>
      <c r="T67" s="123" t="s">
        <v>2</v>
      </c>
      <c r="U67" s="123" t="s">
        <v>2</v>
      </c>
      <c r="V67" s="123" t="s">
        <v>49</v>
      </c>
      <c r="W67" s="124">
        <v>43.5</v>
      </c>
      <c r="Z67" s="119" t="s">
        <v>199</v>
      </c>
      <c r="AA67" s="119" t="s">
        <v>126</v>
      </c>
    </row>
    <row r="68" spans="1:27" ht="25.5">
      <c r="A68" s="116">
        <v>45</v>
      </c>
      <c r="B68" s="117" t="s">
        <v>196</v>
      </c>
      <c r="C68" s="118" t="s">
        <v>246</v>
      </c>
      <c r="D68" s="125" t="s">
        <v>247</v>
      </c>
      <c r="E68" s="120">
        <v>215.60599999999999</v>
      </c>
      <c r="F68" s="119" t="s">
        <v>150</v>
      </c>
      <c r="G68" s="121">
        <v>25</v>
      </c>
      <c r="H68" s="121">
        <f t="shared" si="6"/>
        <v>5390.15</v>
      </c>
      <c r="J68" s="121">
        <f t="shared" si="5"/>
        <v>5390.15</v>
      </c>
      <c r="K68" s="122">
        <v>1.73E-3</v>
      </c>
      <c r="L68" s="122">
        <f t="shared" ref="L68:L73" si="7">E68*K68</f>
        <v>0.37299837999999996</v>
      </c>
      <c r="O68" s="119">
        <v>20</v>
      </c>
      <c r="P68" s="119" t="s">
        <v>126</v>
      </c>
      <c r="T68" s="123" t="s">
        <v>2</v>
      </c>
      <c r="U68" s="123" t="s">
        <v>2</v>
      </c>
      <c r="V68" s="123" t="s">
        <v>49</v>
      </c>
      <c r="W68" s="124">
        <v>138.63499999999999</v>
      </c>
      <c r="Z68" s="119" t="s">
        <v>248</v>
      </c>
      <c r="AA68" s="119" t="s">
        <v>126</v>
      </c>
    </row>
    <row r="69" spans="1:27" ht="25.5">
      <c r="A69" s="116">
        <v>46</v>
      </c>
      <c r="B69" s="117" t="s">
        <v>196</v>
      </c>
      <c r="C69" s="118" t="s">
        <v>249</v>
      </c>
      <c r="D69" s="125" t="s">
        <v>250</v>
      </c>
      <c r="E69" s="120">
        <v>215.60599999999999</v>
      </c>
      <c r="F69" s="119" t="s">
        <v>150</v>
      </c>
      <c r="G69" s="121">
        <v>2</v>
      </c>
      <c r="H69" s="121">
        <f t="shared" si="6"/>
        <v>431.21</v>
      </c>
      <c r="J69" s="121">
        <f t="shared" si="5"/>
        <v>431.21</v>
      </c>
      <c r="K69" s="122">
        <v>6.2E-4</v>
      </c>
      <c r="L69" s="122">
        <f t="shared" si="7"/>
        <v>0.13367572</v>
      </c>
      <c r="O69" s="119">
        <v>20</v>
      </c>
      <c r="P69" s="119" t="s">
        <v>126</v>
      </c>
      <c r="T69" s="123" t="s">
        <v>2</v>
      </c>
      <c r="U69" s="123" t="s">
        <v>2</v>
      </c>
      <c r="V69" s="123" t="s">
        <v>49</v>
      </c>
      <c r="Z69" s="119" t="s">
        <v>248</v>
      </c>
      <c r="AA69" s="119" t="s">
        <v>126</v>
      </c>
    </row>
    <row r="70" spans="1:27">
      <c r="A70" s="116">
        <v>47</v>
      </c>
      <c r="B70" s="117" t="s">
        <v>196</v>
      </c>
      <c r="C70" s="118" t="s">
        <v>251</v>
      </c>
      <c r="D70" s="125" t="s">
        <v>252</v>
      </c>
      <c r="E70" s="120">
        <v>215.60599999999999</v>
      </c>
      <c r="F70" s="119" t="s">
        <v>150</v>
      </c>
      <c r="G70" s="121">
        <v>6</v>
      </c>
      <c r="H70" s="121">
        <f t="shared" si="6"/>
        <v>1293.6400000000001</v>
      </c>
      <c r="J70" s="121">
        <f t="shared" si="5"/>
        <v>1293.6400000000001</v>
      </c>
      <c r="K70" s="122">
        <v>2.0000000000000002E-5</v>
      </c>
      <c r="L70" s="122">
        <f t="shared" si="7"/>
        <v>4.31212E-3</v>
      </c>
      <c r="O70" s="119">
        <v>20</v>
      </c>
      <c r="P70" s="119" t="s">
        <v>126</v>
      </c>
      <c r="T70" s="123" t="s">
        <v>2</v>
      </c>
      <c r="U70" s="123" t="s">
        <v>2</v>
      </c>
      <c r="V70" s="123" t="s">
        <v>49</v>
      </c>
      <c r="W70" s="124">
        <v>64.897000000000006</v>
      </c>
      <c r="Z70" s="119" t="s">
        <v>248</v>
      </c>
      <c r="AA70" s="119" t="s">
        <v>126</v>
      </c>
    </row>
    <row r="71" spans="1:27">
      <c r="A71" s="116">
        <v>48</v>
      </c>
      <c r="B71" s="117" t="s">
        <v>196</v>
      </c>
      <c r="C71" s="118" t="s">
        <v>253</v>
      </c>
      <c r="D71" s="125" t="s">
        <v>254</v>
      </c>
      <c r="E71" s="120">
        <v>5.46</v>
      </c>
      <c r="F71" s="119" t="s">
        <v>150</v>
      </c>
      <c r="G71" s="121">
        <v>120</v>
      </c>
      <c r="H71" s="121">
        <f t="shared" si="6"/>
        <v>655.20000000000005</v>
      </c>
      <c r="J71" s="121">
        <f t="shared" si="5"/>
        <v>655.20000000000005</v>
      </c>
      <c r="K71" s="122">
        <v>2.4227099999999999</v>
      </c>
      <c r="L71" s="122">
        <f t="shared" si="7"/>
        <v>13.227996599999999</v>
      </c>
      <c r="O71" s="119">
        <v>20</v>
      </c>
      <c r="P71" s="119" t="s">
        <v>126</v>
      </c>
      <c r="T71" s="123" t="s">
        <v>2</v>
      </c>
      <c r="U71" s="123" t="s">
        <v>2</v>
      </c>
      <c r="V71" s="123" t="s">
        <v>49</v>
      </c>
      <c r="W71" s="124">
        <v>19.012</v>
      </c>
      <c r="Z71" s="119" t="s">
        <v>199</v>
      </c>
      <c r="AA71" s="119">
        <v>1120040104101</v>
      </c>
    </row>
    <row r="72" spans="1:27" ht="25.5">
      <c r="A72" s="116">
        <v>49</v>
      </c>
      <c r="B72" s="117" t="s">
        <v>196</v>
      </c>
      <c r="C72" s="118" t="s">
        <v>255</v>
      </c>
      <c r="D72" s="125" t="s">
        <v>256</v>
      </c>
      <c r="E72" s="120">
        <v>28.152000000000001</v>
      </c>
      <c r="F72" s="119" t="s">
        <v>150</v>
      </c>
      <c r="G72" s="121">
        <v>39.5</v>
      </c>
      <c r="H72" s="121">
        <f t="shared" si="6"/>
        <v>1112</v>
      </c>
      <c r="J72" s="121">
        <f t="shared" si="5"/>
        <v>1112</v>
      </c>
      <c r="K72" s="122">
        <v>2.0874999999999999</v>
      </c>
      <c r="L72" s="122">
        <f t="shared" si="7"/>
        <v>58.767299999999999</v>
      </c>
      <c r="O72" s="119">
        <v>20</v>
      </c>
      <c r="P72" s="119" t="s">
        <v>126</v>
      </c>
      <c r="T72" s="123" t="s">
        <v>2</v>
      </c>
      <c r="U72" s="123" t="s">
        <v>2</v>
      </c>
      <c r="V72" s="123" t="s">
        <v>49</v>
      </c>
      <c r="W72" s="124">
        <v>29.869</v>
      </c>
      <c r="Z72" s="119" t="s">
        <v>199</v>
      </c>
      <c r="AA72" s="119">
        <v>3121010301</v>
      </c>
    </row>
    <row r="73" spans="1:27">
      <c r="A73" s="116">
        <v>50</v>
      </c>
      <c r="B73" s="117" t="s">
        <v>196</v>
      </c>
      <c r="C73" s="118" t="s">
        <v>257</v>
      </c>
      <c r="D73" s="125" t="s">
        <v>258</v>
      </c>
      <c r="E73" s="120">
        <v>31.5</v>
      </c>
      <c r="F73" s="119" t="s">
        <v>150</v>
      </c>
      <c r="G73" s="121">
        <v>45</v>
      </c>
      <c r="H73" s="121">
        <f t="shared" si="6"/>
        <v>1417.5</v>
      </c>
      <c r="J73" s="121">
        <f t="shared" si="5"/>
        <v>1417.5</v>
      </c>
      <c r="K73" s="122">
        <v>1.8487100000000001</v>
      </c>
      <c r="L73" s="122">
        <f t="shared" si="7"/>
        <v>58.234365000000004</v>
      </c>
      <c r="O73" s="119">
        <v>20</v>
      </c>
      <c r="P73" s="119" t="s">
        <v>126</v>
      </c>
      <c r="T73" s="123" t="s">
        <v>2</v>
      </c>
      <c r="U73" s="123" t="s">
        <v>2</v>
      </c>
      <c r="V73" s="123" t="s">
        <v>49</v>
      </c>
      <c r="W73" s="124">
        <v>53.991</v>
      </c>
      <c r="Z73" s="119" t="s">
        <v>199</v>
      </c>
      <c r="AA73" s="119">
        <v>3121010301</v>
      </c>
    </row>
    <row r="74" spans="1:27">
      <c r="D74" s="136" t="s">
        <v>259</v>
      </c>
      <c r="E74" s="137">
        <f>J74</f>
        <v>33756.720000000001</v>
      </c>
      <c r="H74" s="137">
        <f>SUM(H56:H73)</f>
        <v>30876.719999999998</v>
      </c>
      <c r="I74" s="137">
        <f>SUM(I56:I73)</f>
        <v>2880</v>
      </c>
      <c r="J74" s="137">
        <f>SUM(J56:J73)</f>
        <v>33756.720000000001</v>
      </c>
      <c r="L74" s="138">
        <f>SUM(L56:L73)</f>
        <v>261.81743932000006</v>
      </c>
      <c r="N74" s="139">
        <f>SUM(N56:N73)</f>
        <v>0</v>
      </c>
      <c r="W74" s="124">
        <f>SUM(W56:W73)</f>
        <v>900.33600000000013</v>
      </c>
    </row>
    <row r="76" spans="1:27">
      <c r="B76" s="118" t="s">
        <v>260</v>
      </c>
    </row>
    <row r="77" spans="1:27">
      <c r="A77" s="116">
        <v>51</v>
      </c>
      <c r="B77" s="117" t="s">
        <v>128</v>
      </c>
      <c r="C77" s="118" t="s">
        <v>261</v>
      </c>
      <c r="D77" s="125" t="s">
        <v>262</v>
      </c>
      <c r="E77" s="120">
        <v>17.5</v>
      </c>
      <c r="F77" s="119" t="s">
        <v>131</v>
      </c>
      <c r="G77" s="121">
        <v>5.05</v>
      </c>
      <c r="H77" s="121">
        <f t="shared" ref="H77:H82" si="8">ROUND(E77*G77, 2)</f>
        <v>88.38</v>
      </c>
      <c r="J77" s="121">
        <f t="shared" ref="J77:J83" si="9">ROUND(E77*G77, 2)</f>
        <v>88.38</v>
      </c>
      <c r="K77" s="122">
        <v>0.30360999999999999</v>
      </c>
      <c r="L77" s="122">
        <f t="shared" ref="L77:L83" si="10">E77*K77</f>
        <v>5.3131750000000002</v>
      </c>
      <c r="O77" s="119">
        <v>20</v>
      </c>
      <c r="P77" s="119" t="s">
        <v>126</v>
      </c>
      <c r="T77" s="123" t="s">
        <v>2</v>
      </c>
      <c r="U77" s="123" t="s">
        <v>2</v>
      </c>
      <c r="V77" s="123" t="s">
        <v>49</v>
      </c>
      <c r="W77" s="124">
        <v>0.26300000000000001</v>
      </c>
      <c r="Z77" s="119" t="s">
        <v>263</v>
      </c>
      <c r="AA77" s="119">
        <v>2201010200113</v>
      </c>
    </row>
    <row r="78" spans="1:27">
      <c r="A78" s="116">
        <v>52</v>
      </c>
      <c r="B78" s="117" t="s">
        <v>128</v>
      </c>
      <c r="C78" s="118" t="s">
        <v>264</v>
      </c>
      <c r="D78" s="125" t="s">
        <v>265</v>
      </c>
      <c r="E78" s="120">
        <v>166.2</v>
      </c>
      <c r="F78" s="119" t="s">
        <v>131</v>
      </c>
      <c r="G78" s="121">
        <v>0.7</v>
      </c>
      <c r="H78" s="121">
        <f t="shared" si="8"/>
        <v>116.34</v>
      </c>
      <c r="J78" s="121">
        <f t="shared" si="9"/>
        <v>116.34</v>
      </c>
      <c r="K78" s="122">
        <v>7.1000000000000002E-4</v>
      </c>
      <c r="L78" s="122">
        <f t="shared" si="10"/>
        <v>0.118002</v>
      </c>
      <c r="O78" s="119">
        <v>20</v>
      </c>
      <c r="P78" s="119" t="s">
        <v>126</v>
      </c>
      <c r="T78" s="123" t="s">
        <v>2</v>
      </c>
      <c r="U78" s="123" t="s">
        <v>2</v>
      </c>
      <c r="V78" s="123" t="s">
        <v>49</v>
      </c>
      <c r="W78" s="124">
        <v>0.33200000000000002</v>
      </c>
      <c r="Z78" s="119" t="s">
        <v>266</v>
      </c>
      <c r="AA78" s="119">
        <v>2203033003001</v>
      </c>
    </row>
    <row r="79" spans="1:27" ht="25.5">
      <c r="A79" s="116">
        <v>53</v>
      </c>
      <c r="B79" s="117" t="s">
        <v>128</v>
      </c>
      <c r="C79" s="118" t="s">
        <v>267</v>
      </c>
      <c r="D79" s="125" t="s">
        <v>268</v>
      </c>
      <c r="E79" s="120">
        <v>23.46</v>
      </c>
      <c r="F79" s="119" t="s">
        <v>131</v>
      </c>
      <c r="G79" s="121">
        <v>1</v>
      </c>
      <c r="H79" s="121">
        <f t="shared" si="8"/>
        <v>23.46</v>
      </c>
      <c r="J79" s="121">
        <f t="shared" si="9"/>
        <v>23.46</v>
      </c>
      <c r="K79" s="122">
        <v>2.5300000000000001E-3</v>
      </c>
      <c r="L79" s="122">
        <f t="shared" si="10"/>
        <v>5.9353800000000005E-2</v>
      </c>
      <c r="O79" s="119">
        <v>20</v>
      </c>
      <c r="P79" s="119" t="s">
        <v>126</v>
      </c>
      <c r="T79" s="123" t="s">
        <v>2</v>
      </c>
      <c r="U79" s="123" t="s">
        <v>2</v>
      </c>
      <c r="V79" s="123" t="s">
        <v>49</v>
      </c>
      <c r="W79" s="124">
        <v>4.7E-2</v>
      </c>
      <c r="Z79" s="119" t="s">
        <v>266</v>
      </c>
      <c r="AA79" s="119">
        <v>2203033101001</v>
      </c>
    </row>
    <row r="80" spans="1:27">
      <c r="A80" s="116">
        <v>54</v>
      </c>
      <c r="B80" s="117" t="s">
        <v>128</v>
      </c>
      <c r="C80" s="118" t="s">
        <v>269</v>
      </c>
      <c r="D80" s="125" t="s">
        <v>270</v>
      </c>
      <c r="E80" s="120">
        <v>166.2</v>
      </c>
      <c r="F80" s="119" t="s">
        <v>131</v>
      </c>
      <c r="G80" s="121">
        <v>10</v>
      </c>
      <c r="H80" s="121">
        <f t="shared" si="8"/>
        <v>1662</v>
      </c>
      <c r="J80" s="121">
        <f t="shared" si="9"/>
        <v>1662</v>
      </c>
      <c r="K80" s="122">
        <v>9.8669999999999994E-2</v>
      </c>
      <c r="L80" s="122">
        <f t="shared" si="10"/>
        <v>16.398953999999996</v>
      </c>
      <c r="O80" s="119">
        <v>20</v>
      </c>
      <c r="P80" s="119" t="s">
        <v>126</v>
      </c>
      <c r="T80" s="123" t="s">
        <v>2</v>
      </c>
      <c r="U80" s="123" t="s">
        <v>2</v>
      </c>
      <c r="V80" s="123" t="s">
        <v>49</v>
      </c>
      <c r="W80" s="124">
        <v>19.611999999999998</v>
      </c>
      <c r="Z80" s="119" t="s">
        <v>266</v>
      </c>
      <c r="AA80" s="119" t="s">
        <v>126</v>
      </c>
    </row>
    <row r="81" spans="1:27">
      <c r="A81" s="116">
        <v>55</v>
      </c>
      <c r="B81" s="117" t="s">
        <v>128</v>
      </c>
      <c r="C81" s="118" t="s">
        <v>271</v>
      </c>
      <c r="D81" s="125" t="s">
        <v>272</v>
      </c>
      <c r="E81" s="120">
        <v>101.2</v>
      </c>
      <c r="F81" s="119" t="s">
        <v>131</v>
      </c>
      <c r="G81" s="121">
        <v>12.9</v>
      </c>
      <c r="H81" s="121">
        <f t="shared" si="8"/>
        <v>1305.48</v>
      </c>
      <c r="J81" s="121">
        <f t="shared" si="9"/>
        <v>1305.48</v>
      </c>
      <c r="K81" s="122">
        <v>0.1037</v>
      </c>
      <c r="L81" s="122">
        <f t="shared" si="10"/>
        <v>10.494440000000001</v>
      </c>
      <c r="O81" s="119">
        <v>20</v>
      </c>
      <c r="P81" s="119" t="s">
        <v>126</v>
      </c>
      <c r="T81" s="123" t="s">
        <v>2</v>
      </c>
      <c r="U81" s="123" t="s">
        <v>2</v>
      </c>
      <c r="V81" s="123" t="s">
        <v>49</v>
      </c>
      <c r="W81" s="124">
        <v>11.334</v>
      </c>
      <c r="Z81" s="119" t="s">
        <v>266</v>
      </c>
      <c r="AA81" s="119" t="s">
        <v>126</v>
      </c>
    </row>
    <row r="82" spans="1:27" ht="25.5">
      <c r="A82" s="116">
        <v>56</v>
      </c>
      <c r="B82" s="117" t="s">
        <v>128</v>
      </c>
      <c r="C82" s="118" t="s">
        <v>273</v>
      </c>
      <c r="D82" s="125" t="s">
        <v>274</v>
      </c>
      <c r="E82" s="120">
        <v>17.5</v>
      </c>
      <c r="F82" s="119" t="s">
        <v>131</v>
      </c>
      <c r="G82" s="121">
        <v>11</v>
      </c>
      <c r="H82" s="121">
        <f t="shared" si="8"/>
        <v>192.5</v>
      </c>
      <c r="J82" s="121">
        <f t="shared" si="9"/>
        <v>192.5</v>
      </c>
      <c r="K82" s="122">
        <v>8.4199999999999997E-2</v>
      </c>
      <c r="L82" s="122">
        <f t="shared" si="10"/>
        <v>1.4735</v>
      </c>
      <c r="O82" s="119">
        <v>20</v>
      </c>
      <c r="P82" s="119" t="s">
        <v>126</v>
      </c>
      <c r="T82" s="123" t="s">
        <v>2</v>
      </c>
      <c r="U82" s="123" t="s">
        <v>2</v>
      </c>
      <c r="V82" s="123" t="s">
        <v>49</v>
      </c>
      <c r="W82" s="124">
        <v>12.6</v>
      </c>
      <c r="Z82" s="119" t="s">
        <v>266</v>
      </c>
      <c r="AA82" s="119" t="s">
        <v>126</v>
      </c>
    </row>
    <row r="83" spans="1:27">
      <c r="A83" s="116">
        <v>57</v>
      </c>
      <c r="B83" s="117" t="s">
        <v>170</v>
      </c>
      <c r="C83" s="118" t="s">
        <v>275</v>
      </c>
      <c r="D83" s="125" t="s">
        <v>276</v>
      </c>
      <c r="E83" s="120">
        <v>18.375</v>
      </c>
      <c r="F83" s="119" t="s">
        <v>131</v>
      </c>
      <c r="G83" s="121">
        <v>11.8</v>
      </c>
      <c r="I83" s="121">
        <f>ROUND(E83*G83, 2)</f>
        <v>216.83</v>
      </c>
      <c r="J83" s="121">
        <f t="shared" si="9"/>
        <v>216.83</v>
      </c>
      <c r="K83" s="122">
        <v>0.12959999999999999</v>
      </c>
      <c r="L83" s="122">
        <f t="shared" si="10"/>
        <v>2.3813999999999997</v>
      </c>
      <c r="O83" s="119">
        <v>20</v>
      </c>
      <c r="P83" s="119" t="s">
        <v>126</v>
      </c>
      <c r="T83" s="123" t="s">
        <v>2</v>
      </c>
      <c r="U83" s="123" t="s">
        <v>2</v>
      </c>
      <c r="V83" s="123" t="s">
        <v>49</v>
      </c>
      <c r="Z83" s="119" t="s">
        <v>277</v>
      </c>
      <c r="AA83" s="119" t="s">
        <v>126</v>
      </c>
    </row>
    <row r="84" spans="1:27">
      <c r="D84" s="136" t="s">
        <v>278</v>
      </c>
      <c r="E84" s="137">
        <f>J84</f>
        <v>3604.99</v>
      </c>
      <c r="H84" s="137">
        <f>SUM(H76:H83)</f>
        <v>3388.16</v>
      </c>
      <c r="I84" s="137">
        <f>SUM(I76:I83)</f>
        <v>216.83</v>
      </c>
      <c r="J84" s="137">
        <f>SUM(J76:J83)</f>
        <v>3604.99</v>
      </c>
      <c r="L84" s="138">
        <f>SUM(L76:L83)</f>
        <v>36.238824800000003</v>
      </c>
      <c r="N84" s="139">
        <f>SUM(N76:N83)</f>
        <v>0</v>
      </c>
      <c r="W84" s="124">
        <f>SUM(W76:W83)</f>
        <v>44.187999999999995</v>
      </c>
    </row>
    <row r="86" spans="1:27">
      <c r="B86" s="118" t="s">
        <v>279</v>
      </c>
    </row>
    <row r="87" spans="1:27" ht="25.5">
      <c r="A87" s="116">
        <v>58</v>
      </c>
      <c r="B87" s="117" t="s">
        <v>128</v>
      </c>
      <c r="C87" s="118" t="s">
        <v>280</v>
      </c>
      <c r="D87" s="125" t="s">
        <v>281</v>
      </c>
      <c r="E87" s="120">
        <v>3</v>
      </c>
      <c r="F87" s="119" t="s">
        <v>236</v>
      </c>
      <c r="G87" s="121">
        <v>78</v>
      </c>
      <c r="H87" s="121">
        <f>ROUND(E87*G87, 2)</f>
        <v>234</v>
      </c>
      <c r="J87" s="121">
        <f>ROUND(E87*G87, 2)</f>
        <v>234</v>
      </c>
      <c r="K87" s="122">
        <v>0.40605999999999998</v>
      </c>
      <c r="L87" s="122">
        <f>E87*K87</f>
        <v>1.2181799999999998</v>
      </c>
      <c r="O87" s="119">
        <v>20</v>
      </c>
      <c r="P87" s="119" t="s">
        <v>126</v>
      </c>
      <c r="T87" s="123" t="s">
        <v>2</v>
      </c>
      <c r="U87" s="123" t="s">
        <v>2</v>
      </c>
      <c r="V87" s="123" t="s">
        <v>49</v>
      </c>
      <c r="W87" s="124">
        <v>11.451000000000001</v>
      </c>
      <c r="Z87" s="119" t="s">
        <v>266</v>
      </c>
      <c r="AA87" s="119">
        <v>2225149101803</v>
      </c>
    </row>
    <row r="88" spans="1:27">
      <c r="D88" s="136" t="s">
        <v>282</v>
      </c>
      <c r="E88" s="137">
        <f>J88</f>
        <v>234</v>
      </c>
      <c r="H88" s="137">
        <f>SUM(H86:H87)</f>
        <v>234</v>
      </c>
      <c r="I88" s="137">
        <f>SUM(I86:I87)</f>
        <v>0</v>
      </c>
      <c r="J88" s="137">
        <f>SUM(J86:J87)</f>
        <v>234</v>
      </c>
      <c r="L88" s="138">
        <f>SUM(L86:L87)</f>
        <v>1.2181799999999998</v>
      </c>
      <c r="N88" s="139">
        <f>SUM(N86:N87)</f>
        <v>0</v>
      </c>
      <c r="W88" s="124">
        <f>SUM(W86:W87)</f>
        <v>11.451000000000001</v>
      </c>
    </row>
    <row r="90" spans="1:27">
      <c r="B90" s="118" t="s">
        <v>283</v>
      </c>
    </row>
    <row r="91" spans="1:27">
      <c r="A91" s="116">
        <v>59</v>
      </c>
      <c r="B91" s="117" t="s">
        <v>128</v>
      </c>
      <c r="C91" s="118" t="s">
        <v>284</v>
      </c>
      <c r="D91" s="125" t="s">
        <v>285</v>
      </c>
      <c r="E91" s="120">
        <v>40</v>
      </c>
      <c r="F91" s="119" t="s">
        <v>140</v>
      </c>
      <c r="G91" s="121">
        <v>21.4</v>
      </c>
      <c r="H91" s="121">
        <f>ROUND(E91*G91, 2)</f>
        <v>856</v>
      </c>
      <c r="J91" s="121">
        <f t="shared" ref="J91:J123" si="11">ROUND(E91*G91, 2)</f>
        <v>856</v>
      </c>
      <c r="K91" s="122">
        <v>0.38270999999999999</v>
      </c>
      <c r="L91" s="122">
        <f t="shared" ref="L91:L111" si="12">E91*K91</f>
        <v>15.308399999999999</v>
      </c>
      <c r="O91" s="119">
        <v>20</v>
      </c>
      <c r="P91" s="119" t="s">
        <v>126</v>
      </c>
      <c r="T91" s="123" t="s">
        <v>2</v>
      </c>
      <c r="U91" s="123" t="s">
        <v>2</v>
      </c>
      <c r="V91" s="123" t="s">
        <v>49</v>
      </c>
      <c r="W91" s="124">
        <v>131.16</v>
      </c>
      <c r="Z91" s="119" t="s">
        <v>266</v>
      </c>
      <c r="AA91" s="119">
        <v>2225036201011</v>
      </c>
    </row>
    <row r="92" spans="1:27">
      <c r="A92" s="116">
        <v>60</v>
      </c>
      <c r="B92" s="117" t="s">
        <v>170</v>
      </c>
      <c r="C92" s="118" t="s">
        <v>286</v>
      </c>
      <c r="D92" s="125" t="s">
        <v>287</v>
      </c>
      <c r="E92" s="120">
        <v>40</v>
      </c>
      <c r="F92" s="119" t="s">
        <v>140</v>
      </c>
      <c r="G92" s="121">
        <v>195</v>
      </c>
      <c r="I92" s="121">
        <f>ROUND(E92*G92, 2)</f>
        <v>7800</v>
      </c>
      <c r="J92" s="121">
        <f t="shared" si="11"/>
        <v>7800</v>
      </c>
      <c r="K92" s="122">
        <v>4.99E-2</v>
      </c>
      <c r="L92" s="122">
        <f t="shared" si="12"/>
        <v>1.996</v>
      </c>
      <c r="O92" s="119">
        <v>20</v>
      </c>
      <c r="P92" s="119" t="s">
        <v>126</v>
      </c>
      <c r="T92" s="123" t="s">
        <v>2</v>
      </c>
      <c r="U92" s="123" t="s">
        <v>2</v>
      </c>
      <c r="V92" s="123" t="s">
        <v>49</v>
      </c>
      <c r="Z92" s="119" t="s">
        <v>288</v>
      </c>
      <c r="AA92" s="119" t="s">
        <v>126</v>
      </c>
    </row>
    <row r="93" spans="1:27" ht="25.5">
      <c r="A93" s="116">
        <v>61</v>
      </c>
      <c r="B93" s="117" t="s">
        <v>128</v>
      </c>
      <c r="C93" s="118" t="s">
        <v>289</v>
      </c>
      <c r="D93" s="125" t="s">
        <v>290</v>
      </c>
      <c r="E93" s="120">
        <v>3</v>
      </c>
      <c r="F93" s="119" t="s">
        <v>140</v>
      </c>
      <c r="G93" s="121">
        <v>40</v>
      </c>
      <c r="H93" s="121">
        <f>ROUND(E93*G93, 2)</f>
        <v>120</v>
      </c>
      <c r="J93" s="121">
        <f t="shared" si="11"/>
        <v>120</v>
      </c>
      <c r="K93" s="122">
        <v>0.27610000000000001</v>
      </c>
      <c r="L93" s="122">
        <f t="shared" si="12"/>
        <v>0.82830000000000004</v>
      </c>
      <c r="O93" s="119">
        <v>20</v>
      </c>
      <c r="P93" s="119" t="s">
        <v>126</v>
      </c>
      <c r="T93" s="123" t="s">
        <v>2</v>
      </c>
      <c r="U93" s="123" t="s">
        <v>2</v>
      </c>
      <c r="V93" s="123" t="s">
        <v>49</v>
      </c>
      <c r="W93" s="124">
        <v>6.8040000000000003</v>
      </c>
      <c r="Z93" s="119" t="s">
        <v>266</v>
      </c>
      <c r="AA93" s="119">
        <v>2225036201012</v>
      </c>
    </row>
    <row r="94" spans="1:27">
      <c r="A94" s="116">
        <v>62</v>
      </c>
      <c r="B94" s="117" t="s">
        <v>170</v>
      </c>
      <c r="C94" s="118" t="s">
        <v>291</v>
      </c>
      <c r="D94" s="125" t="s">
        <v>292</v>
      </c>
      <c r="E94" s="120">
        <v>3</v>
      </c>
      <c r="F94" s="119" t="s">
        <v>140</v>
      </c>
      <c r="G94" s="121">
        <v>100</v>
      </c>
      <c r="I94" s="121">
        <f>ROUND(E94*G94, 2)</f>
        <v>300</v>
      </c>
      <c r="J94" s="121">
        <f t="shared" si="11"/>
        <v>300</v>
      </c>
      <c r="K94" s="122">
        <v>1E-3</v>
      </c>
      <c r="L94" s="122">
        <f t="shared" si="12"/>
        <v>3.0000000000000001E-3</v>
      </c>
      <c r="O94" s="119">
        <v>20</v>
      </c>
      <c r="P94" s="119" t="s">
        <v>126</v>
      </c>
      <c r="T94" s="123" t="s">
        <v>2</v>
      </c>
      <c r="U94" s="123" t="s">
        <v>2</v>
      </c>
      <c r="V94" s="123" t="s">
        <v>49</v>
      </c>
      <c r="W94" s="124">
        <v>0.36</v>
      </c>
      <c r="Z94" s="119" t="s">
        <v>293</v>
      </c>
      <c r="AA94" s="119" t="s">
        <v>126</v>
      </c>
    </row>
    <row r="95" spans="1:27" ht="25.5">
      <c r="A95" s="116">
        <v>63</v>
      </c>
      <c r="B95" s="117" t="s">
        <v>128</v>
      </c>
      <c r="C95" s="118" t="s">
        <v>294</v>
      </c>
      <c r="D95" s="125" t="s">
        <v>295</v>
      </c>
      <c r="E95" s="120">
        <v>3</v>
      </c>
      <c r="F95" s="119" t="s">
        <v>236</v>
      </c>
      <c r="G95" s="121">
        <v>15.5</v>
      </c>
      <c r="H95" s="121">
        <f>ROUND(E95*G95, 2)</f>
        <v>46.5</v>
      </c>
      <c r="J95" s="121">
        <f t="shared" si="11"/>
        <v>46.5</v>
      </c>
      <c r="K95" s="122">
        <v>0.2457</v>
      </c>
      <c r="L95" s="122">
        <f t="shared" si="12"/>
        <v>0.73709999999999998</v>
      </c>
      <c r="O95" s="119">
        <v>20</v>
      </c>
      <c r="P95" s="119" t="s">
        <v>126</v>
      </c>
      <c r="T95" s="123" t="s">
        <v>2</v>
      </c>
      <c r="U95" s="123" t="s">
        <v>2</v>
      </c>
      <c r="V95" s="123" t="s">
        <v>49</v>
      </c>
      <c r="W95" s="124">
        <v>2.3639999999999999</v>
      </c>
      <c r="Z95" s="119" t="s">
        <v>266</v>
      </c>
      <c r="AA95" s="119">
        <v>2225067106001</v>
      </c>
    </row>
    <row r="96" spans="1:27">
      <c r="A96" s="116">
        <v>64</v>
      </c>
      <c r="B96" s="117" t="s">
        <v>170</v>
      </c>
      <c r="C96" s="118" t="s">
        <v>296</v>
      </c>
      <c r="D96" s="125" t="s">
        <v>297</v>
      </c>
      <c r="E96" s="120">
        <v>2</v>
      </c>
      <c r="F96" s="119" t="s">
        <v>236</v>
      </c>
      <c r="G96" s="121">
        <v>39.799999999999997</v>
      </c>
      <c r="I96" s="121">
        <f t="shared" ref="I96:I123" si="13">ROUND(E96*G96, 2)</f>
        <v>79.599999999999994</v>
      </c>
      <c r="J96" s="121">
        <f t="shared" si="11"/>
        <v>79.599999999999994</v>
      </c>
      <c r="K96" s="122">
        <v>2E-3</v>
      </c>
      <c r="L96" s="122">
        <f t="shared" si="12"/>
        <v>4.0000000000000001E-3</v>
      </c>
      <c r="O96" s="119">
        <v>20</v>
      </c>
      <c r="P96" s="119" t="s">
        <v>126</v>
      </c>
      <c r="T96" s="123" t="s">
        <v>2</v>
      </c>
      <c r="U96" s="123" t="s">
        <v>2</v>
      </c>
      <c r="V96" s="123" t="s">
        <v>49</v>
      </c>
      <c r="Z96" s="119" t="s">
        <v>298</v>
      </c>
      <c r="AA96" s="119" t="s">
        <v>126</v>
      </c>
    </row>
    <row r="97" spans="1:27">
      <c r="A97" s="116">
        <v>65</v>
      </c>
      <c r="B97" s="117" t="s">
        <v>170</v>
      </c>
      <c r="C97" s="118" t="s">
        <v>299</v>
      </c>
      <c r="D97" s="125" t="s">
        <v>300</v>
      </c>
      <c r="E97" s="120">
        <v>1</v>
      </c>
      <c r="F97" s="119" t="s">
        <v>236</v>
      </c>
      <c r="G97" s="121">
        <v>39.799999999999997</v>
      </c>
      <c r="I97" s="121">
        <f t="shared" si="13"/>
        <v>39.799999999999997</v>
      </c>
      <c r="J97" s="121">
        <f t="shared" si="11"/>
        <v>39.799999999999997</v>
      </c>
      <c r="K97" s="122">
        <v>3.0999999999999999E-3</v>
      </c>
      <c r="L97" s="122">
        <f t="shared" si="12"/>
        <v>3.0999999999999999E-3</v>
      </c>
      <c r="O97" s="119">
        <v>20</v>
      </c>
      <c r="P97" s="119" t="s">
        <v>126</v>
      </c>
      <c r="T97" s="123" t="s">
        <v>2</v>
      </c>
      <c r="U97" s="123" t="s">
        <v>2</v>
      </c>
      <c r="V97" s="123" t="s">
        <v>49</v>
      </c>
      <c r="Z97" s="119" t="s">
        <v>298</v>
      </c>
      <c r="AA97" s="119" t="s">
        <v>126</v>
      </c>
    </row>
    <row r="98" spans="1:27">
      <c r="A98" s="116">
        <v>66</v>
      </c>
      <c r="B98" s="117" t="s">
        <v>170</v>
      </c>
      <c r="C98" s="118" t="s">
        <v>301</v>
      </c>
      <c r="D98" s="125" t="s">
        <v>302</v>
      </c>
      <c r="E98" s="120">
        <v>7.5</v>
      </c>
      <c r="F98" s="119" t="s">
        <v>140</v>
      </c>
      <c r="G98" s="121">
        <v>7</v>
      </c>
      <c r="I98" s="121">
        <f t="shared" si="13"/>
        <v>52.5</v>
      </c>
      <c r="J98" s="121">
        <f t="shared" si="11"/>
        <v>52.5</v>
      </c>
      <c r="K98" s="122">
        <v>2E-3</v>
      </c>
      <c r="L98" s="122">
        <f t="shared" si="12"/>
        <v>1.4999999999999999E-2</v>
      </c>
      <c r="O98" s="119">
        <v>20</v>
      </c>
      <c r="P98" s="119" t="s">
        <v>126</v>
      </c>
      <c r="T98" s="123" t="s">
        <v>2</v>
      </c>
      <c r="U98" s="123" t="s">
        <v>2</v>
      </c>
      <c r="V98" s="123" t="s">
        <v>49</v>
      </c>
      <c r="Z98" s="119" t="s">
        <v>298</v>
      </c>
      <c r="AA98" s="119" t="s">
        <v>126</v>
      </c>
    </row>
    <row r="99" spans="1:27">
      <c r="A99" s="116">
        <v>67</v>
      </c>
      <c r="B99" s="117" t="s">
        <v>128</v>
      </c>
      <c r="C99" s="118" t="s">
        <v>303</v>
      </c>
      <c r="D99" s="125" t="s">
        <v>304</v>
      </c>
      <c r="E99" s="120">
        <v>1</v>
      </c>
      <c r="F99" s="119" t="s">
        <v>305</v>
      </c>
      <c r="G99" s="121">
        <v>720</v>
      </c>
      <c r="I99" s="121">
        <f t="shared" si="13"/>
        <v>720</v>
      </c>
      <c r="J99" s="121">
        <f t="shared" si="11"/>
        <v>720</v>
      </c>
      <c r="K99" s="122">
        <v>0.2457</v>
      </c>
      <c r="L99" s="122">
        <f t="shared" si="12"/>
        <v>0.2457</v>
      </c>
      <c r="O99" s="119">
        <v>20</v>
      </c>
      <c r="P99" s="119" t="s">
        <v>126</v>
      </c>
      <c r="T99" s="123" t="s">
        <v>2</v>
      </c>
      <c r="U99" s="123" t="s">
        <v>2</v>
      </c>
      <c r="V99" s="123" t="s">
        <v>49</v>
      </c>
      <c r="W99" s="124">
        <v>0.78800000000000003</v>
      </c>
      <c r="Z99" s="119" t="s">
        <v>266</v>
      </c>
      <c r="AA99" s="119">
        <v>2225067106001</v>
      </c>
    </row>
    <row r="100" spans="1:27" ht="25.5">
      <c r="A100" s="116">
        <v>68</v>
      </c>
      <c r="B100" s="117" t="s">
        <v>128</v>
      </c>
      <c r="C100" s="118" t="s">
        <v>306</v>
      </c>
      <c r="D100" s="125" t="s">
        <v>307</v>
      </c>
      <c r="E100" s="120">
        <v>10</v>
      </c>
      <c r="F100" s="119" t="s">
        <v>140</v>
      </c>
      <c r="G100" s="121">
        <v>8</v>
      </c>
      <c r="I100" s="121">
        <f t="shared" si="13"/>
        <v>80</v>
      </c>
      <c r="J100" s="121">
        <f t="shared" si="11"/>
        <v>80</v>
      </c>
      <c r="K100" s="122">
        <v>0.13553000000000001</v>
      </c>
      <c r="L100" s="122">
        <f t="shared" si="12"/>
        <v>1.3553000000000002</v>
      </c>
      <c r="O100" s="119">
        <v>20</v>
      </c>
      <c r="P100" s="119" t="s">
        <v>126</v>
      </c>
      <c r="T100" s="123" t="s">
        <v>2</v>
      </c>
      <c r="U100" s="123" t="s">
        <v>2</v>
      </c>
      <c r="V100" s="123" t="s">
        <v>49</v>
      </c>
      <c r="W100" s="124">
        <v>2.16</v>
      </c>
      <c r="Z100" s="119" t="s">
        <v>266</v>
      </c>
      <c r="AA100" s="119">
        <v>2225098101002</v>
      </c>
    </row>
    <row r="101" spans="1:27">
      <c r="A101" s="116">
        <v>69</v>
      </c>
      <c r="B101" s="117" t="s">
        <v>170</v>
      </c>
      <c r="C101" s="118" t="s">
        <v>308</v>
      </c>
      <c r="D101" s="125" t="s">
        <v>309</v>
      </c>
      <c r="E101" s="120">
        <v>10.5</v>
      </c>
      <c r="F101" s="119" t="s">
        <v>236</v>
      </c>
      <c r="G101" s="121">
        <v>7</v>
      </c>
      <c r="I101" s="121">
        <f t="shared" si="13"/>
        <v>73.5</v>
      </c>
      <c r="J101" s="121">
        <f t="shared" si="11"/>
        <v>73.5</v>
      </c>
      <c r="K101" s="122">
        <v>8.1000000000000003E-2</v>
      </c>
      <c r="L101" s="122">
        <f t="shared" si="12"/>
        <v>0.85050000000000003</v>
      </c>
      <c r="O101" s="119">
        <v>20</v>
      </c>
      <c r="P101" s="119" t="s">
        <v>126</v>
      </c>
      <c r="T101" s="123" t="s">
        <v>2</v>
      </c>
      <c r="U101" s="123" t="s">
        <v>2</v>
      </c>
      <c r="V101" s="123" t="s">
        <v>49</v>
      </c>
      <c r="Z101" s="119" t="s">
        <v>277</v>
      </c>
      <c r="AA101" s="119" t="s">
        <v>126</v>
      </c>
    </row>
    <row r="102" spans="1:27" ht="25.5">
      <c r="A102" s="116">
        <v>70</v>
      </c>
      <c r="B102" s="117" t="s">
        <v>128</v>
      </c>
      <c r="C102" s="118" t="s">
        <v>310</v>
      </c>
      <c r="D102" s="125" t="s">
        <v>311</v>
      </c>
      <c r="E102" s="120">
        <v>0.6</v>
      </c>
      <c r="F102" s="119" t="s">
        <v>150</v>
      </c>
      <c r="G102" s="121">
        <v>110</v>
      </c>
      <c r="I102" s="121">
        <f t="shared" si="13"/>
        <v>66</v>
      </c>
      <c r="J102" s="121">
        <f t="shared" si="11"/>
        <v>66</v>
      </c>
      <c r="K102" s="122">
        <v>2.3628499999999999</v>
      </c>
      <c r="L102" s="122">
        <f t="shared" si="12"/>
        <v>1.4177099999999998</v>
      </c>
      <c r="O102" s="119">
        <v>20</v>
      </c>
      <c r="P102" s="119" t="s">
        <v>126</v>
      </c>
      <c r="T102" s="123" t="s">
        <v>2</v>
      </c>
      <c r="U102" s="123" t="s">
        <v>2</v>
      </c>
      <c r="V102" s="123" t="s">
        <v>49</v>
      </c>
      <c r="W102" s="124">
        <v>0.86499999999999999</v>
      </c>
      <c r="Z102" s="119" t="s">
        <v>266</v>
      </c>
      <c r="AA102" s="119">
        <v>2225098001021</v>
      </c>
    </row>
    <row r="103" spans="1:27" ht="25.5">
      <c r="A103" s="116">
        <v>71</v>
      </c>
      <c r="B103" s="117" t="s">
        <v>137</v>
      </c>
      <c r="C103" s="118" t="s">
        <v>312</v>
      </c>
      <c r="D103" s="125" t="s">
        <v>313</v>
      </c>
      <c r="E103" s="120">
        <v>18</v>
      </c>
      <c r="F103" s="119" t="s">
        <v>140</v>
      </c>
      <c r="G103" s="121">
        <v>6</v>
      </c>
      <c r="I103" s="121">
        <f t="shared" si="13"/>
        <v>108</v>
      </c>
      <c r="J103" s="121">
        <f t="shared" si="11"/>
        <v>108</v>
      </c>
      <c r="K103" s="122">
        <v>3.0000000000000001E-5</v>
      </c>
      <c r="L103" s="122">
        <f t="shared" si="12"/>
        <v>5.4000000000000001E-4</v>
      </c>
      <c r="O103" s="119">
        <v>20</v>
      </c>
      <c r="P103" s="119" t="s">
        <v>126</v>
      </c>
      <c r="T103" s="123" t="s">
        <v>2</v>
      </c>
      <c r="U103" s="123" t="s">
        <v>2</v>
      </c>
      <c r="V103" s="123" t="s">
        <v>49</v>
      </c>
      <c r="W103" s="124">
        <v>1.278</v>
      </c>
      <c r="Z103" s="119" t="s">
        <v>266</v>
      </c>
      <c r="AA103" s="119">
        <v>509046202240</v>
      </c>
    </row>
    <row r="104" spans="1:27" ht="25.5">
      <c r="A104" s="116">
        <v>73</v>
      </c>
      <c r="B104" s="117" t="s">
        <v>196</v>
      </c>
      <c r="C104" s="118" t="s">
        <v>314</v>
      </c>
      <c r="D104" s="125" t="s">
        <v>315</v>
      </c>
      <c r="E104" s="120">
        <v>10.199999999999999</v>
      </c>
      <c r="F104" s="119" t="s">
        <v>140</v>
      </c>
      <c r="G104" s="121">
        <v>208</v>
      </c>
      <c r="I104" s="121">
        <f t="shared" si="13"/>
        <v>2121.6</v>
      </c>
      <c r="J104" s="121">
        <f t="shared" si="11"/>
        <v>2121.6</v>
      </c>
      <c r="K104" s="122">
        <v>6.8599999999999998E-3</v>
      </c>
      <c r="L104" s="122">
        <f t="shared" si="12"/>
        <v>6.9971999999999993E-2</v>
      </c>
      <c r="O104" s="119">
        <v>20</v>
      </c>
      <c r="P104" s="119" t="s">
        <v>126</v>
      </c>
      <c r="T104" s="123" t="s">
        <v>2</v>
      </c>
      <c r="U104" s="123" t="s">
        <v>2</v>
      </c>
      <c r="V104" s="123" t="s">
        <v>49</v>
      </c>
      <c r="W104" s="124">
        <v>53.610999999999997</v>
      </c>
      <c r="Z104" s="119" t="s">
        <v>288</v>
      </c>
      <c r="AA104" s="119" t="s">
        <v>126</v>
      </c>
    </row>
    <row r="105" spans="1:27" ht="25.5">
      <c r="A105" s="116">
        <v>74</v>
      </c>
      <c r="B105" s="117" t="s">
        <v>196</v>
      </c>
      <c r="C105" s="118" t="s">
        <v>316</v>
      </c>
      <c r="D105" s="125" t="s">
        <v>317</v>
      </c>
      <c r="E105" s="120">
        <v>52.1</v>
      </c>
      <c r="F105" s="119" t="s">
        <v>140</v>
      </c>
      <c r="G105" s="121">
        <v>7.5</v>
      </c>
      <c r="I105" s="121">
        <f t="shared" si="13"/>
        <v>390.75</v>
      </c>
      <c r="J105" s="121">
        <f t="shared" si="11"/>
        <v>390.75</v>
      </c>
      <c r="K105" s="122">
        <v>1.8000000000000001E-4</v>
      </c>
      <c r="L105" s="122">
        <f t="shared" si="12"/>
        <v>9.3780000000000009E-3</v>
      </c>
      <c r="O105" s="119">
        <v>20</v>
      </c>
      <c r="P105" s="119" t="s">
        <v>126</v>
      </c>
      <c r="T105" s="123" t="s">
        <v>2</v>
      </c>
      <c r="U105" s="123" t="s">
        <v>2</v>
      </c>
      <c r="V105" s="123" t="s">
        <v>49</v>
      </c>
      <c r="W105" s="124">
        <v>12.138999999999999</v>
      </c>
      <c r="Z105" s="119" t="s">
        <v>288</v>
      </c>
      <c r="AA105" s="119" t="s">
        <v>126</v>
      </c>
    </row>
    <row r="106" spans="1:27">
      <c r="A106" s="116">
        <v>75</v>
      </c>
      <c r="B106" s="117" t="s">
        <v>196</v>
      </c>
      <c r="C106" s="118" t="s">
        <v>318</v>
      </c>
      <c r="D106" s="125" t="s">
        <v>319</v>
      </c>
      <c r="E106" s="120">
        <v>1</v>
      </c>
      <c r="F106" s="119" t="s">
        <v>236</v>
      </c>
      <c r="G106" s="121">
        <v>100</v>
      </c>
      <c r="I106" s="121">
        <f t="shared" si="13"/>
        <v>100</v>
      </c>
      <c r="J106" s="121">
        <f t="shared" si="11"/>
        <v>100</v>
      </c>
      <c r="K106" s="122">
        <v>7.0400000000000003E-3</v>
      </c>
      <c r="L106" s="122">
        <f t="shared" si="12"/>
        <v>7.0400000000000003E-3</v>
      </c>
      <c r="O106" s="119">
        <v>20</v>
      </c>
      <c r="P106" s="119" t="s">
        <v>126</v>
      </c>
      <c r="T106" s="123" t="s">
        <v>2</v>
      </c>
      <c r="U106" s="123" t="s">
        <v>2</v>
      </c>
      <c r="V106" s="123" t="s">
        <v>49</v>
      </c>
      <c r="W106" s="124">
        <v>5.391</v>
      </c>
      <c r="Z106" s="119" t="s">
        <v>199</v>
      </c>
      <c r="AA106" s="119" t="s">
        <v>126</v>
      </c>
    </row>
    <row r="107" spans="1:27">
      <c r="A107" s="116">
        <v>76</v>
      </c>
      <c r="B107" s="117" t="s">
        <v>170</v>
      </c>
      <c r="C107" s="118" t="s">
        <v>320</v>
      </c>
      <c r="D107" s="125" t="s">
        <v>321</v>
      </c>
      <c r="E107" s="120">
        <v>0.06</v>
      </c>
      <c r="F107" s="119" t="s">
        <v>173</v>
      </c>
      <c r="G107" s="121">
        <v>1450</v>
      </c>
      <c r="I107" s="121">
        <f t="shared" si="13"/>
        <v>87</v>
      </c>
      <c r="J107" s="121">
        <f t="shared" si="11"/>
        <v>87</v>
      </c>
      <c r="K107" s="122">
        <v>1</v>
      </c>
      <c r="L107" s="122">
        <f t="shared" si="12"/>
        <v>0.06</v>
      </c>
      <c r="O107" s="119">
        <v>20</v>
      </c>
      <c r="P107" s="119" t="s">
        <v>126</v>
      </c>
      <c r="T107" s="123" t="s">
        <v>2</v>
      </c>
      <c r="U107" s="123" t="s">
        <v>2</v>
      </c>
      <c r="V107" s="123" t="s">
        <v>49</v>
      </c>
      <c r="Z107" s="119" t="s">
        <v>322</v>
      </c>
      <c r="AA107" s="119" t="s">
        <v>126</v>
      </c>
    </row>
    <row r="108" spans="1:27">
      <c r="A108" s="116">
        <v>77</v>
      </c>
      <c r="B108" s="117" t="s">
        <v>196</v>
      </c>
      <c r="C108" s="118" t="s">
        <v>323</v>
      </c>
      <c r="D108" s="125" t="s">
        <v>324</v>
      </c>
      <c r="E108" s="120">
        <v>1</v>
      </c>
      <c r="F108" s="119" t="s">
        <v>236</v>
      </c>
      <c r="G108" s="121">
        <v>100</v>
      </c>
      <c r="I108" s="121">
        <f t="shared" si="13"/>
        <v>100</v>
      </c>
      <c r="J108" s="121">
        <f t="shared" si="11"/>
        <v>100</v>
      </c>
      <c r="K108" s="122">
        <v>1.49E-3</v>
      </c>
      <c r="L108" s="122">
        <f t="shared" si="12"/>
        <v>1.49E-3</v>
      </c>
      <c r="O108" s="119">
        <v>20</v>
      </c>
      <c r="P108" s="119" t="s">
        <v>126</v>
      </c>
      <c r="T108" s="123" t="s">
        <v>2</v>
      </c>
      <c r="U108" s="123" t="s">
        <v>2</v>
      </c>
      <c r="V108" s="123" t="s">
        <v>49</v>
      </c>
      <c r="W108" s="124">
        <v>1.08</v>
      </c>
      <c r="Z108" s="119" t="s">
        <v>199</v>
      </c>
      <c r="AA108" s="119" t="s">
        <v>126</v>
      </c>
    </row>
    <row r="109" spans="1:27">
      <c r="A109" s="116">
        <v>78</v>
      </c>
      <c r="B109" s="117" t="s">
        <v>196</v>
      </c>
      <c r="C109" s="118" t="s">
        <v>325</v>
      </c>
      <c r="D109" s="125" t="s">
        <v>326</v>
      </c>
      <c r="E109" s="120">
        <v>4</v>
      </c>
      <c r="F109" s="119" t="s">
        <v>236</v>
      </c>
      <c r="G109" s="121">
        <v>500</v>
      </c>
      <c r="I109" s="121">
        <f t="shared" si="13"/>
        <v>2000</v>
      </c>
      <c r="J109" s="121">
        <f t="shared" si="11"/>
        <v>2000</v>
      </c>
      <c r="K109" s="122">
        <v>0.14530000000000001</v>
      </c>
      <c r="L109" s="122">
        <f t="shared" si="12"/>
        <v>0.58120000000000005</v>
      </c>
      <c r="O109" s="119">
        <v>20</v>
      </c>
      <c r="P109" s="119" t="s">
        <v>126</v>
      </c>
      <c r="T109" s="123" t="s">
        <v>2</v>
      </c>
      <c r="U109" s="123" t="s">
        <v>2</v>
      </c>
      <c r="V109" s="123" t="s">
        <v>49</v>
      </c>
      <c r="W109" s="124">
        <v>5.452</v>
      </c>
      <c r="Z109" s="119" t="s">
        <v>199</v>
      </c>
      <c r="AA109" s="119" t="s">
        <v>126</v>
      </c>
    </row>
    <row r="110" spans="1:27" ht="25.5">
      <c r="A110" s="116">
        <v>79</v>
      </c>
      <c r="B110" s="117" t="s">
        <v>327</v>
      </c>
      <c r="C110" s="118" t="s">
        <v>328</v>
      </c>
      <c r="D110" s="125" t="s">
        <v>329</v>
      </c>
      <c r="E110" s="120">
        <v>12</v>
      </c>
      <c r="F110" s="119" t="s">
        <v>140</v>
      </c>
      <c r="G110" s="121">
        <v>102.5</v>
      </c>
      <c r="I110" s="121">
        <f t="shared" si="13"/>
        <v>1230</v>
      </c>
      <c r="J110" s="121">
        <f t="shared" si="11"/>
        <v>1230</v>
      </c>
      <c r="K110" s="122">
        <v>9.6000000000000002E-4</v>
      </c>
      <c r="L110" s="122">
        <f t="shared" si="12"/>
        <v>1.1520000000000001E-2</v>
      </c>
      <c r="O110" s="119">
        <v>20</v>
      </c>
      <c r="P110" s="119" t="s">
        <v>126</v>
      </c>
      <c r="T110" s="123" t="s">
        <v>2</v>
      </c>
      <c r="U110" s="123" t="s">
        <v>2</v>
      </c>
      <c r="V110" s="123" t="s">
        <v>49</v>
      </c>
      <c r="W110" s="124">
        <v>3.7080000000000002</v>
      </c>
      <c r="Z110" s="119" t="s">
        <v>248</v>
      </c>
      <c r="AA110" s="119">
        <v>305011101001</v>
      </c>
    </row>
    <row r="111" spans="1:27" ht="25.5">
      <c r="A111" s="116">
        <v>80</v>
      </c>
      <c r="B111" s="117" t="s">
        <v>330</v>
      </c>
      <c r="C111" s="118" t="s">
        <v>331</v>
      </c>
      <c r="D111" s="125" t="s">
        <v>332</v>
      </c>
      <c r="E111" s="120">
        <v>31.5</v>
      </c>
      <c r="F111" s="119" t="s">
        <v>150</v>
      </c>
      <c r="G111" s="121">
        <v>92</v>
      </c>
      <c r="I111" s="121">
        <f t="shared" si="13"/>
        <v>2898</v>
      </c>
      <c r="J111" s="121">
        <f t="shared" si="11"/>
        <v>2898</v>
      </c>
      <c r="K111" s="122">
        <v>8.1999999999999998E-4</v>
      </c>
      <c r="L111" s="122">
        <f t="shared" si="12"/>
        <v>2.5829999999999999E-2</v>
      </c>
      <c r="M111" s="120">
        <v>1.9</v>
      </c>
      <c r="N111" s="120">
        <f t="shared" ref="N111:N117" si="14">E111*M111</f>
        <v>59.849999999999994</v>
      </c>
      <c r="O111" s="119">
        <v>20</v>
      </c>
      <c r="P111" s="119" t="s">
        <v>126</v>
      </c>
      <c r="T111" s="123" t="s">
        <v>2</v>
      </c>
      <c r="U111" s="123" t="s">
        <v>2</v>
      </c>
      <c r="V111" s="123" t="s">
        <v>49</v>
      </c>
      <c r="W111" s="124">
        <v>226.202</v>
      </c>
      <c r="Z111" s="119" t="s">
        <v>132</v>
      </c>
      <c r="AA111" s="119">
        <v>501020200310</v>
      </c>
    </row>
    <row r="112" spans="1:27">
      <c r="A112" s="116">
        <v>81</v>
      </c>
      <c r="B112" s="117" t="s">
        <v>196</v>
      </c>
      <c r="C112" s="118" t="s">
        <v>333</v>
      </c>
      <c r="D112" s="125" t="s">
        <v>334</v>
      </c>
      <c r="E112" s="120">
        <v>8.0289999999999999</v>
      </c>
      <c r="F112" s="119" t="s">
        <v>150</v>
      </c>
      <c r="G112" s="121">
        <v>92</v>
      </c>
      <c r="I112" s="121">
        <f t="shared" si="13"/>
        <v>738.67</v>
      </c>
      <c r="J112" s="121">
        <f t="shared" si="11"/>
        <v>738.67</v>
      </c>
      <c r="M112" s="120">
        <v>2.2000000000000002</v>
      </c>
      <c r="N112" s="120">
        <f t="shared" si="14"/>
        <v>17.663800000000002</v>
      </c>
      <c r="O112" s="119">
        <v>20</v>
      </c>
      <c r="P112" s="119" t="s">
        <v>126</v>
      </c>
      <c r="T112" s="123" t="s">
        <v>2</v>
      </c>
      <c r="U112" s="123" t="s">
        <v>2</v>
      </c>
      <c r="V112" s="123" t="s">
        <v>49</v>
      </c>
      <c r="W112" s="124">
        <v>41.59</v>
      </c>
      <c r="Z112" s="119" t="s">
        <v>132</v>
      </c>
      <c r="AA112" s="119" t="s">
        <v>126</v>
      </c>
    </row>
    <row r="113" spans="1:27">
      <c r="A113" s="116">
        <v>82</v>
      </c>
      <c r="B113" s="117" t="s">
        <v>196</v>
      </c>
      <c r="C113" s="118" t="s">
        <v>335</v>
      </c>
      <c r="D113" s="125" t="s">
        <v>336</v>
      </c>
      <c r="E113" s="120">
        <v>13.805999999999999</v>
      </c>
      <c r="F113" s="119" t="s">
        <v>150</v>
      </c>
      <c r="G113" s="121">
        <v>105</v>
      </c>
      <c r="I113" s="121">
        <f t="shared" si="13"/>
        <v>1449.63</v>
      </c>
      <c r="J113" s="121">
        <f t="shared" si="11"/>
        <v>1449.63</v>
      </c>
      <c r="K113" s="122">
        <v>2.2100000000000002E-3</v>
      </c>
      <c r="L113" s="122">
        <f>E113*K113</f>
        <v>3.0511260000000002E-2</v>
      </c>
      <c r="M113" s="120">
        <v>2.2000000000000002</v>
      </c>
      <c r="N113" s="120">
        <f t="shared" si="14"/>
        <v>30.373200000000001</v>
      </c>
      <c r="O113" s="119">
        <v>20</v>
      </c>
      <c r="P113" s="119" t="s">
        <v>126</v>
      </c>
      <c r="T113" s="123" t="s">
        <v>2</v>
      </c>
      <c r="U113" s="123" t="s">
        <v>2</v>
      </c>
      <c r="V113" s="123" t="s">
        <v>49</v>
      </c>
      <c r="W113" s="124">
        <v>189.63900000000001</v>
      </c>
      <c r="Z113" s="119" t="s">
        <v>132</v>
      </c>
      <c r="AA113" s="119" t="s">
        <v>126</v>
      </c>
    </row>
    <row r="114" spans="1:27">
      <c r="A114" s="116">
        <v>83</v>
      </c>
      <c r="B114" s="117" t="s">
        <v>196</v>
      </c>
      <c r="C114" s="118" t="s">
        <v>337</v>
      </c>
      <c r="D114" s="125" t="s">
        <v>338</v>
      </c>
      <c r="E114" s="120">
        <v>4</v>
      </c>
      <c r="F114" s="119" t="s">
        <v>236</v>
      </c>
      <c r="G114" s="121">
        <v>200</v>
      </c>
      <c r="I114" s="121">
        <f t="shared" si="13"/>
        <v>800</v>
      </c>
      <c r="J114" s="121">
        <f t="shared" si="11"/>
        <v>800</v>
      </c>
      <c r="M114" s="120">
        <v>3.48</v>
      </c>
      <c r="N114" s="120">
        <f t="shared" si="14"/>
        <v>13.92</v>
      </c>
      <c r="O114" s="119">
        <v>20</v>
      </c>
      <c r="P114" s="119" t="s">
        <v>126</v>
      </c>
      <c r="T114" s="123" t="s">
        <v>2</v>
      </c>
      <c r="U114" s="123" t="s">
        <v>2</v>
      </c>
      <c r="V114" s="123" t="s">
        <v>49</v>
      </c>
      <c r="W114" s="124">
        <v>29.76</v>
      </c>
      <c r="Z114" s="119" t="s">
        <v>132</v>
      </c>
      <c r="AA114" s="119" t="s">
        <v>126</v>
      </c>
    </row>
    <row r="115" spans="1:27">
      <c r="A115" s="116">
        <v>84</v>
      </c>
      <c r="B115" s="117" t="s">
        <v>128</v>
      </c>
      <c r="C115" s="118" t="s">
        <v>339</v>
      </c>
      <c r="D115" s="125" t="s">
        <v>340</v>
      </c>
      <c r="E115" s="120">
        <v>37.988999999999997</v>
      </c>
      <c r="F115" s="119" t="s">
        <v>131</v>
      </c>
      <c r="G115" s="121">
        <v>11</v>
      </c>
      <c r="I115" s="121">
        <f t="shared" si="13"/>
        <v>417.88</v>
      </c>
      <c r="J115" s="121">
        <f t="shared" si="11"/>
        <v>417.88</v>
      </c>
      <c r="M115" s="120">
        <v>0.33</v>
      </c>
      <c r="N115" s="120">
        <f t="shared" si="14"/>
        <v>12.53637</v>
      </c>
      <c r="O115" s="119">
        <v>20</v>
      </c>
      <c r="P115" s="119" t="s">
        <v>126</v>
      </c>
      <c r="T115" s="123" t="s">
        <v>2</v>
      </c>
      <c r="U115" s="123" t="s">
        <v>2</v>
      </c>
      <c r="V115" s="123" t="s">
        <v>49</v>
      </c>
      <c r="W115" s="124">
        <v>9.4969999999999999</v>
      </c>
      <c r="Z115" s="119" t="s">
        <v>266</v>
      </c>
      <c r="AA115" s="119">
        <v>2204014501001</v>
      </c>
    </row>
    <row r="116" spans="1:27" ht="25.5">
      <c r="A116" s="116">
        <v>85</v>
      </c>
      <c r="B116" s="117" t="s">
        <v>128</v>
      </c>
      <c r="C116" s="118" t="s">
        <v>341</v>
      </c>
      <c r="D116" s="125" t="s">
        <v>342</v>
      </c>
      <c r="E116" s="120">
        <v>3</v>
      </c>
      <c r="F116" s="119" t="s">
        <v>140</v>
      </c>
      <c r="G116" s="121">
        <v>14.1</v>
      </c>
      <c r="I116" s="121">
        <f t="shared" si="13"/>
        <v>42.3</v>
      </c>
      <c r="J116" s="121">
        <f t="shared" si="11"/>
        <v>42.3</v>
      </c>
      <c r="M116" s="120">
        <v>3.5000000000000003E-2</v>
      </c>
      <c r="N116" s="120">
        <f t="shared" si="14"/>
        <v>0.10500000000000001</v>
      </c>
      <c r="O116" s="119">
        <v>20</v>
      </c>
      <c r="P116" s="119" t="s">
        <v>126</v>
      </c>
      <c r="T116" s="123" t="s">
        <v>2</v>
      </c>
      <c r="U116" s="123" t="s">
        <v>2</v>
      </c>
      <c r="V116" s="123" t="s">
        <v>49</v>
      </c>
      <c r="W116" s="124">
        <v>2.91</v>
      </c>
      <c r="Z116" s="119" t="s">
        <v>132</v>
      </c>
      <c r="AA116" s="119">
        <v>503040100240</v>
      </c>
    </row>
    <row r="117" spans="1:27">
      <c r="A117" s="116">
        <v>86</v>
      </c>
      <c r="B117" s="117" t="s">
        <v>128</v>
      </c>
      <c r="C117" s="118" t="s">
        <v>343</v>
      </c>
      <c r="D117" s="125" t="s">
        <v>344</v>
      </c>
      <c r="E117" s="120">
        <v>9.0510000000000002</v>
      </c>
      <c r="F117" s="119" t="s">
        <v>140</v>
      </c>
      <c r="G117" s="121">
        <v>3.5</v>
      </c>
      <c r="I117" s="121">
        <f t="shared" si="13"/>
        <v>31.68</v>
      </c>
      <c r="J117" s="121">
        <f t="shared" si="11"/>
        <v>31.68</v>
      </c>
      <c r="M117" s="120">
        <v>3.5000000000000003E-2</v>
      </c>
      <c r="N117" s="120">
        <f t="shared" si="14"/>
        <v>0.31678500000000004</v>
      </c>
      <c r="O117" s="119">
        <v>20</v>
      </c>
      <c r="P117" s="119" t="s">
        <v>126</v>
      </c>
      <c r="T117" s="123" t="s">
        <v>2</v>
      </c>
      <c r="U117" s="123" t="s">
        <v>2</v>
      </c>
      <c r="V117" s="123" t="s">
        <v>49</v>
      </c>
      <c r="W117" s="124">
        <v>8.7789999999999999</v>
      </c>
      <c r="Z117" s="119" t="s">
        <v>132</v>
      </c>
      <c r="AA117" s="119">
        <v>503040100240</v>
      </c>
    </row>
    <row r="118" spans="1:27">
      <c r="A118" s="116">
        <v>87</v>
      </c>
      <c r="B118" s="117" t="s">
        <v>196</v>
      </c>
      <c r="C118" s="118" t="s">
        <v>345</v>
      </c>
      <c r="D118" s="125" t="s">
        <v>346</v>
      </c>
      <c r="E118" s="120">
        <v>155.773</v>
      </c>
      <c r="F118" s="119" t="s">
        <v>173</v>
      </c>
      <c r="G118" s="121">
        <v>4.5</v>
      </c>
      <c r="I118" s="121">
        <f t="shared" si="13"/>
        <v>700.98</v>
      </c>
      <c r="J118" s="121">
        <f t="shared" si="11"/>
        <v>700.98</v>
      </c>
      <c r="O118" s="119">
        <v>20</v>
      </c>
      <c r="P118" s="119" t="s">
        <v>126</v>
      </c>
      <c r="T118" s="123" t="s">
        <v>2</v>
      </c>
      <c r="U118" s="123" t="s">
        <v>2</v>
      </c>
      <c r="V118" s="123" t="s">
        <v>49</v>
      </c>
      <c r="W118" s="124">
        <v>0.46700000000000003</v>
      </c>
      <c r="Z118" s="119" t="s">
        <v>132</v>
      </c>
      <c r="AA118" s="119">
        <v>508020002220</v>
      </c>
    </row>
    <row r="119" spans="1:27">
      <c r="A119" s="116">
        <v>88</v>
      </c>
      <c r="B119" s="117" t="s">
        <v>196</v>
      </c>
      <c r="C119" s="118" t="s">
        <v>347</v>
      </c>
      <c r="D119" s="125" t="s">
        <v>348</v>
      </c>
      <c r="E119" s="120">
        <v>778.86500000000001</v>
      </c>
      <c r="F119" s="119" t="s">
        <v>173</v>
      </c>
      <c r="G119" s="121">
        <v>0.4</v>
      </c>
      <c r="I119" s="121">
        <f t="shared" si="13"/>
        <v>311.55</v>
      </c>
      <c r="J119" s="121">
        <f t="shared" si="11"/>
        <v>311.55</v>
      </c>
      <c r="O119" s="119">
        <v>20</v>
      </c>
      <c r="P119" s="119" t="s">
        <v>126</v>
      </c>
      <c r="T119" s="123" t="s">
        <v>2</v>
      </c>
      <c r="U119" s="123" t="s">
        <v>2</v>
      </c>
      <c r="V119" s="123" t="s">
        <v>49</v>
      </c>
      <c r="Z119" s="119" t="s">
        <v>132</v>
      </c>
      <c r="AA119" s="119">
        <v>508020002229</v>
      </c>
    </row>
    <row r="120" spans="1:27">
      <c r="A120" s="116">
        <v>89</v>
      </c>
      <c r="B120" s="117" t="s">
        <v>196</v>
      </c>
      <c r="C120" s="118" t="s">
        <v>349</v>
      </c>
      <c r="D120" s="125" t="s">
        <v>350</v>
      </c>
      <c r="E120" s="120">
        <v>155.77000000000001</v>
      </c>
      <c r="F120" s="119" t="s">
        <v>173</v>
      </c>
      <c r="G120" s="121">
        <v>2</v>
      </c>
      <c r="I120" s="121">
        <f t="shared" si="13"/>
        <v>311.54000000000002</v>
      </c>
      <c r="J120" s="121">
        <f t="shared" si="11"/>
        <v>311.54000000000002</v>
      </c>
      <c r="O120" s="119">
        <v>20</v>
      </c>
      <c r="P120" s="119" t="s">
        <v>126</v>
      </c>
      <c r="T120" s="123" t="s">
        <v>2</v>
      </c>
      <c r="U120" s="123" t="s">
        <v>2</v>
      </c>
      <c r="V120" s="123" t="s">
        <v>49</v>
      </c>
      <c r="W120" s="124">
        <v>23.677</v>
      </c>
      <c r="Z120" s="119" t="s">
        <v>132</v>
      </c>
      <c r="AA120" s="119">
        <v>508038801220</v>
      </c>
    </row>
    <row r="121" spans="1:27" ht="25.5">
      <c r="A121" s="116">
        <v>90</v>
      </c>
      <c r="B121" s="117" t="s">
        <v>163</v>
      </c>
      <c r="C121" s="118" t="s">
        <v>351</v>
      </c>
      <c r="D121" s="125" t="s">
        <v>352</v>
      </c>
      <c r="E121" s="120">
        <v>141.09</v>
      </c>
      <c r="F121" s="119" t="s">
        <v>173</v>
      </c>
      <c r="G121" s="121">
        <v>28</v>
      </c>
      <c r="I121" s="121">
        <f t="shared" si="13"/>
        <v>3950.52</v>
      </c>
      <c r="J121" s="121">
        <f t="shared" si="11"/>
        <v>3950.52</v>
      </c>
      <c r="O121" s="119">
        <v>20</v>
      </c>
      <c r="P121" s="119" t="s">
        <v>126</v>
      </c>
      <c r="T121" s="123" t="s">
        <v>2</v>
      </c>
      <c r="U121" s="123" t="s">
        <v>2</v>
      </c>
      <c r="V121" s="123" t="s">
        <v>49</v>
      </c>
      <c r="Z121" s="119" t="s">
        <v>132</v>
      </c>
      <c r="AA121" s="119">
        <v>50803</v>
      </c>
    </row>
    <row r="122" spans="1:27" ht="25.5">
      <c r="A122" s="116">
        <v>91</v>
      </c>
      <c r="B122" s="117" t="s">
        <v>137</v>
      </c>
      <c r="C122" s="118" t="s">
        <v>353</v>
      </c>
      <c r="D122" s="125" t="s">
        <v>354</v>
      </c>
      <c r="E122" s="120">
        <v>14.683</v>
      </c>
      <c r="F122" s="119" t="s">
        <v>173</v>
      </c>
      <c r="G122" s="121">
        <v>28</v>
      </c>
      <c r="I122" s="121">
        <f t="shared" si="13"/>
        <v>411.12</v>
      </c>
      <c r="J122" s="121">
        <f t="shared" si="11"/>
        <v>411.12</v>
      </c>
      <c r="O122" s="119">
        <v>20</v>
      </c>
      <c r="P122" s="119" t="s">
        <v>126</v>
      </c>
      <c r="T122" s="123" t="s">
        <v>2</v>
      </c>
      <c r="U122" s="123" t="s">
        <v>2</v>
      </c>
      <c r="V122" s="123" t="s">
        <v>49</v>
      </c>
      <c r="Z122" s="119" t="s">
        <v>132</v>
      </c>
      <c r="AA122" s="119">
        <v>50803</v>
      </c>
    </row>
    <row r="123" spans="1:27">
      <c r="A123" s="116">
        <v>92</v>
      </c>
      <c r="B123" s="117" t="s">
        <v>196</v>
      </c>
      <c r="C123" s="118" t="s">
        <v>355</v>
      </c>
      <c r="D123" s="125" t="s">
        <v>356</v>
      </c>
      <c r="E123" s="120">
        <v>737.12099999999998</v>
      </c>
      <c r="F123" s="119" t="s">
        <v>173</v>
      </c>
      <c r="G123" s="121">
        <v>9.75</v>
      </c>
      <c r="I123" s="121">
        <f t="shared" si="13"/>
        <v>7186.93</v>
      </c>
      <c r="J123" s="121">
        <f t="shared" si="11"/>
        <v>7186.93</v>
      </c>
      <c r="O123" s="119">
        <v>20</v>
      </c>
      <c r="P123" s="119" t="s">
        <v>126</v>
      </c>
      <c r="T123" s="123" t="s">
        <v>2</v>
      </c>
      <c r="U123" s="123" t="s">
        <v>2</v>
      </c>
      <c r="V123" s="123" t="s">
        <v>49</v>
      </c>
      <c r="W123" s="124">
        <v>333.17899999999997</v>
      </c>
      <c r="Z123" s="119" t="s">
        <v>199</v>
      </c>
      <c r="AA123" s="119">
        <v>1199210001101</v>
      </c>
    </row>
    <row r="124" spans="1:27">
      <c r="D124" s="136" t="s">
        <v>357</v>
      </c>
      <c r="E124" s="137">
        <f>J124</f>
        <v>35622.050000000003</v>
      </c>
      <c r="H124" s="137">
        <f>SUM(H90:H123)</f>
        <v>1022.5</v>
      </c>
      <c r="I124" s="137">
        <f>SUM(I90:I123)</f>
        <v>34599.550000000003</v>
      </c>
      <c r="J124" s="137">
        <f>SUM(J90:J123)</f>
        <v>35622.050000000003</v>
      </c>
      <c r="L124" s="138">
        <f>SUM(L90:L123)</f>
        <v>23.56159126</v>
      </c>
      <c r="N124" s="139">
        <f>SUM(N90:N123)</f>
        <v>134.76515499999999</v>
      </c>
      <c r="W124" s="124">
        <f>SUM(W90:W123)</f>
        <v>1092.8599999999999</v>
      </c>
    </row>
    <row r="126" spans="1:27">
      <c r="D126" s="136" t="s">
        <v>358</v>
      </c>
      <c r="E126" s="139">
        <f>J126</f>
        <v>109515.78</v>
      </c>
      <c r="H126" s="137">
        <f>+H33+H41+H54+H74+H84+H88+H124</f>
        <v>68301.539999999994</v>
      </c>
      <c r="I126" s="137">
        <f>+I33+I41+I54+I74+I84+I88+I124</f>
        <v>41214.240000000005</v>
      </c>
      <c r="J126" s="137">
        <f>+J33+J41+J54+J74+J84+J88+J124</f>
        <v>109515.78</v>
      </c>
      <c r="L126" s="138">
        <f>+L33+L41+L54+L74+L84+L88+L124</f>
        <v>740.31398237999997</v>
      </c>
      <c r="N126" s="139">
        <f>+N33+N41+N54+N74+N84+N88+N124</f>
        <v>155.773393</v>
      </c>
      <c r="W126" s="124">
        <f>+W33+W41+W54+W74+W84+W88+W124</f>
        <v>2899.0680000000002</v>
      </c>
    </row>
    <row r="128" spans="1:27">
      <c r="B128" s="135" t="s">
        <v>359</v>
      </c>
    </row>
    <row r="129" spans="1:27">
      <c r="B129" s="118" t="s">
        <v>360</v>
      </c>
    </row>
    <row r="130" spans="1:27" ht="25.5">
      <c r="A130" s="116">
        <v>93</v>
      </c>
      <c r="B130" s="117" t="s">
        <v>361</v>
      </c>
      <c r="C130" s="118" t="s">
        <v>362</v>
      </c>
      <c r="D130" s="125" t="s">
        <v>363</v>
      </c>
      <c r="E130" s="120">
        <v>107.86499999999999</v>
      </c>
      <c r="F130" s="119" t="s">
        <v>131</v>
      </c>
      <c r="G130" s="121">
        <v>0.3</v>
      </c>
      <c r="H130" s="121">
        <f>ROUND(E130*G130, 2)</f>
        <v>32.36</v>
      </c>
      <c r="J130" s="121">
        <f t="shared" ref="J130:J139" si="15">ROUND(E130*G130, 2)</f>
        <v>32.36</v>
      </c>
      <c r="O130" s="119">
        <v>20</v>
      </c>
      <c r="P130" s="119" t="s">
        <v>126</v>
      </c>
      <c r="T130" s="123" t="s">
        <v>2</v>
      </c>
      <c r="U130" s="123" t="s">
        <v>2</v>
      </c>
      <c r="V130" s="123" t="s">
        <v>364</v>
      </c>
      <c r="W130" s="124">
        <v>1.8340000000000001</v>
      </c>
      <c r="Z130" s="119" t="s">
        <v>365</v>
      </c>
      <c r="AA130" s="119">
        <v>6101010101001</v>
      </c>
    </row>
    <row r="131" spans="1:27">
      <c r="A131" s="116">
        <v>94</v>
      </c>
      <c r="B131" s="117" t="s">
        <v>170</v>
      </c>
      <c r="C131" s="118" t="s">
        <v>366</v>
      </c>
      <c r="D131" s="125" t="s">
        <v>367</v>
      </c>
      <c r="E131" s="120">
        <v>3.2000000000000001E-2</v>
      </c>
      <c r="F131" s="119" t="s">
        <v>173</v>
      </c>
      <c r="G131" s="121">
        <v>1800</v>
      </c>
      <c r="I131" s="121">
        <f>ROUND(E131*G131, 2)</f>
        <v>57.6</v>
      </c>
      <c r="J131" s="121">
        <f t="shared" si="15"/>
        <v>57.6</v>
      </c>
      <c r="K131" s="122">
        <v>1</v>
      </c>
      <c r="L131" s="122">
        <f t="shared" ref="L131:L138" si="16">E131*K131</f>
        <v>3.2000000000000001E-2</v>
      </c>
      <c r="O131" s="119">
        <v>20</v>
      </c>
      <c r="P131" s="119" t="s">
        <v>126</v>
      </c>
      <c r="T131" s="123" t="s">
        <v>2</v>
      </c>
      <c r="U131" s="123" t="s">
        <v>2</v>
      </c>
      <c r="V131" s="123" t="s">
        <v>364</v>
      </c>
      <c r="Z131" s="119" t="s">
        <v>368</v>
      </c>
      <c r="AA131" s="119" t="s">
        <v>126</v>
      </c>
    </row>
    <row r="132" spans="1:27" ht="25.5">
      <c r="A132" s="116">
        <v>95</v>
      </c>
      <c r="B132" s="117" t="s">
        <v>361</v>
      </c>
      <c r="C132" s="118" t="s">
        <v>369</v>
      </c>
      <c r="D132" s="125" t="s">
        <v>370</v>
      </c>
      <c r="E132" s="120">
        <v>69.358999999999995</v>
      </c>
      <c r="F132" s="119" t="s">
        <v>131</v>
      </c>
      <c r="G132" s="121">
        <v>0.38</v>
      </c>
      <c r="H132" s="121">
        <f>ROUND(E132*G132, 2)</f>
        <v>26.36</v>
      </c>
      <c r="J132" s="121">
        <f t="shared" si="15"/>
        <v>26.36</v>
      </c>
      <c r="K132" s="122">
        <v>1.7000000000000001E-4</v>
      </c>
      <c r="L132" s="122">
        <f t="shared" si="16"/>
        <v>1.1791029999999999E-2</v>
      </c>
      <c r="O132" s="119">
        <v>20</v>
      </c>
      <c r="P132" s="119" t="s">
        <v>126</v>
      </c>
      <c r="T132" s="123" t="s">
        <v>2</v>
      </c>
      <c r="U132" s="123" t="s">
        <v>2</v>
      </c>
      <c r="V132" s="123" t="s">
        <v>364</v>
      </c>
      <c r="W132" s="124">
        <v>2.3580000000000001</v>
      </c>
      <c r="Z132" s="119" t="s">
        <v>365</v>
      </c>
      <c r="AA132" s="119">
        <v>6101010102001</v>
      </c>
    </row>
    <row r="133" spans="1:27">
      <c r="A133" s="116">
        <v>96</v>
      </c>
      <c r="B133" s="117" t="s">
        <v>170</v>
      </c>
      <c r="C133" s="118" t="s">
        <v>366</v>
      </c>
      <c r="D133" s="125" t="s">
        <v>367</v>
      </c>
      <c r="E133" s="120">
        <v>2.1000000000000001E-2</v>
      </c>
      <c r="F133" s="119" t="s">
        <v>173</v>
      </c>
      <c r="G133" s="121">
        <v>1800</v>
      </c>
      <c r="I133" s="121">
        <f>ROUND(E133*G133, 2)</f>
        <v>37.799999999999997</v>
      </c>
      <c r="J133" s="121">
        <f t="shared" si="15"/>
        <v>37.799999999999997</v>
      </c>
      <c r="K133" s="122">
        <v>1</v>
      </c>
      <c r="L133" s="122">
        <f t="shared" si="16"/>
        <v>2.1000000000000001E-2</v>
      </c>
      <c r="O133" s="119">
        <v>20</v>
      </c>
      <c r="P133" s="119" t="s">
        <v>126</v>
      </c>
      <c r="T133" s="123" t="s">
        <v>2</v>
      </c>
      <c r="U133" s="123" t="s">
        <v>2</v>
      </c>
      <c r="V133" s="123" t="s">
        <v>364</v>
      </c>
      <c r="Z133" s="119" t="s">
        <v>368</v>
      </c>
      <c r="AA133" s="119" t="s">
        <v>126</v>
      </c>
    </row>
    <row r="134" spans="1:27">
      <c r="A134" s="116">
        <v>97</v>
      </c>
      <c r="B134" s="117" t="s">
        <v>361</v>
      </c>
      <c r="C134" s="118" t="s">
        <v>371</v>
      </c>
      <c r="D134" s="125" t="s">
        <v>372</v>
      </c>
      <c r="E134" s="120">
        <v>18</v>
      </c>
      <c r="F134" s="119" t="s">
        <v>131</v>
      </c>
      <c r="G134" s="121">
        <v>10.199999999999999</v>
      </c>
      <c r="H134" s="121">
        <f>ROUND(E134*G134, 2)</f>
        <v>183.6</v>
      </c>
      <c r="J134" s="121">
        <f t="shared" si="15"/>
        <v>183.6</v>
      </c>
      <c r="K134" s="122">
        <v>1.7000000000000001E-4</v>
      </c>
      <c r="L134" s="122">
        <f t="shared" si="16"/>
        <v>3.0600000000000002E-3</v>
      </c>
      <c r="O134" s="119">
        <v>20</v>
      </c>
      <c r="P134" s="119" t="s">
        <v>126</v>
      </c>
      <c r="T134" s="123" t="s">
        <v>2</v>
      </c>
      <c r="U134" s="123" t="s">
        <v>2</v>
      </c>
      <c r="V134" s="123" t="s">
        <v>364</v>
      </c>
      <c r="W134" s="124">
        <v>1.0980000000000001</v>
      </c>
      <c r="Z134" s="119" t="s">
        <v>365</v>
      </c>
      <c r="AA134" s="119">
        <v>61010101</v>
      </c>
    </row>
    <row r="135" spans="1:27">
      <c r="A135" s="116">
        <v>98</v>
      </c>
      <c r="B135" s="117" t="s">
        <v>361</v>
      </c>
      <c r="C135" s="118" t="s">
        <v>373</v>
      </c>
      <c r="D135" s="125" t="s">
        <v>374</v>
      </c>
      <c r="E135" s="120">
        <v>102.14</v>
      </c>
      <c r="F135" s="119" t="s">
        <v>131</v>
      </c>
      <c r="G135" s="121">
        <v>2.4</v>
      </c>
      <c r="H135" s="121">
        <f>ROUND(E135*G135, 2)</f>
        <v>245.14</v>
      </c>
      <c r="J135" s="121">
        <f t="shared" si="15"/>
        <v>245.14</v>
      </c>
      <c r="K135" s="122">
        <v>4.0000000000000002E-4</v>
      </c>
      <c r="L135" s="122">
        <f t="shared" si="16"/>
        <v>4.0856000000000003E-2</v>
      </c>
      <c r="O135" s="119">
        <v>20</v>
      </c>
      <c r="P135" s="119" t="s">
        <v>126</v>
      </c>
      <c r="T135" s="123" t="s">
        <v>2</v>
      </c>
      <c r="U135" s="123" t="s">
        <v>2</v>
      </c>
      <c r="V135" s="123" t="s">
        <v>364</v>
      </c>
      <c r="W135" s="124">
        <v>14.3</v>
      </c>
      <c r="Z135" s="119" t="s">
        <v>365</v>
      </c>
      <c r="AA135" s="119">
        <v>6101010201002</v>
      </c>
    </row>
    <row r="136" spans="1:27">
      <c r="A136" s="116">
        <v>99</v>
      </c>
      <c r="B136" s="117" t="s">
        <v>170</v>
      </c>
      <c r="C136" s="118" t="s">
        <v>375</v>
      </c>
      <c r="D136" s="125" t="s">
        <v>376</v>
      </c>
      <c r="E136" s="120">
        <v>117.461</v>
      </c>
      <c r="F136" s="119" t="s">
        <v>131</v>
      </c>
      <c r="G136" s="121">
        <v>7.9</v>
      </c>
      <c r="I136" s="121">
        <f>ROUND(E136*G136, 2)</f>
        <v>927.94</v>
      </c>
      <c r="J136" s="121">
        <f t="shared" si="15"/>
        <v>927.94</v>
      </c>
      <c r="K136" s="122">
        <v>4.3E-3</v>
      </c>
      <c r="L136" s="122">
        <f t="shared" si="16"/>
        <v>0.50508229999999998</v>
      </c>
      <c r="O136" s="119">
        <v>20</v>
      </c>
      <c r="P136" s="119" t="s">
        <v>126</v>
      </c>
      <c r="T136" s="123" t="s">
        <v>2</v>
      </c>
      <c r="U136" s="123" t="s">
        <v>2</v>
      </c>
      <c r="V136" s="123" t="s">
        <v>364</v>
      </c>
      <c r="Z136" s="119" t="s">
        <v>377</v>
      </c>
      <c r="AA136" s="119" t="s">
        <v>126</v>
      </c>
    </row>
    <row r="137" spans="1:27">
      <c r="A137" s="116">
        <v>100</v>
      </c>
      <c r="B137" s="117" t="s">
        <v>361</v>
      </c>
      <c r="C137" s="118" t="s">
        <v>378</v>
      </c>
      <c r="D137" s="125" t="s">
        <v>379</v>
      </c>
      <c r="E137" s="120">
        <v>15</v>
      </c>
      <c r="F137" s="119" t="s">
        <v>131</v>
      </c>
      <c r="G137" s="121">
        <v>2.8</v>
      </c>
      <c r="H137" s="121">
        <f>ROUND(E137*G137, 2)</f>
        <v>42</v>
      </c>
      <c r="J137" s="121">
        <f t="shared" si="15"/>
        <v>42</v>
      </c>
      <c r="K137" s="122">
        <v>5.6999999999999998E-4</v>
      </c>
      <c r="L137" s="122">
        <f t="shared" si="16"/>
        <v>8.5500000000000003E-3</v>
      </c>
      <c r="O137" s="119">
        <v>20</v>
      </c>
      <c r="P137" s="119" t="s">
        <v>126</v>
      </c>
      <c r="T137" s="123" t="s">
        <v>2</v>
      </c>
      <c r="U137" s="123" t="s">
        <v>2</v>
      </c>
      <c r="V137" s="123" t="s">
        <v>364</v>
      </c>
      <c r="W137" s="124">
        <v>3.39</v>
      </c>
      <c r="Z137" s="119" t="s">
        <v>365</v>
      </c>
      <c r="AA137" s="119">
        <v>6101010202002</v>
      </c>
    </row>
    <row r="138" spans="1:27">
      <c r="A138" s="116">
        <v>101</v>
      </c>
      <c r="B138" s="117" t="s">
        <v>170</v>
      </c>
      <c r="C138" s="118" t="s">
        <v>380</v>
      </c>
      <c r="D138" s="125" t="s">
        <v>376</v>
      </c>
      <c r="E138" s="120">
        <v>18</v>
      </c>
      <c r="F138" s="119" t="s">
        <v>131</v>
      </c>
      <c r="G138" s="121">
        <v>7.9</v>
      </c>
      <c r="I138" s="121">
        <f>ROUND(E138*G138, 2)</f>
        <v>142.19999999999999</v>
      </c>
      <c r="J138" s="121">
        <f t="shared" si="15"/>
        <v>142.19999999999999</v>
      </c>
      <c r="K138" s="122">
        <v>4.0000000000000001E-3</v>
      </c>
      <c r="L138" s="122">
        <f t="shared" si="16"/>
        <v>7.2000000000000008E-2</v>
      </c>
      <c r="O138" s="119">
        <v>20</v>
      </c>
      <c r="P138" s="119" t="s">
        <v>126</v>
      </c>
      <c r="T138" s="123" t="s">
        <v>2</v>
      </c>
      <c r="U138" s="123" t="s">
        <v>2</v>
      </c>
      <c r="V138" s="123" t="s">
        <v>364</v>
      </c>
      <c r="Z138" s="119" t="s">
        <v>377</v>
      </c>
      <c r="AA138" s="119" t="s">
        <v>126</v>
      </c>
    </row>
    <row r="139" spans="1:27" ht="25.5">
      <c r="A139" s="116">
        <v>102</v>
      </c>
      <c r="B139" s="117" t="s">
        <v>361</v>
      </c>
      <c r="C139" s="118" t="s">
        <v>381</v>
      </c>
      <c r="D139" s="125" t="s">
        <v>382</v>
      </c>
      <c r="E139" s="120">
        <v>16.913</v>
      </c>
      <c r="F139" s="119" t="s">
        <v>383</v>
      </c>
      <c r="G139" s="121">
        <v>2</v>
      </c>
      <c r="H139" s="121">
        <f>ROUND(E139*G139, 2)</f>
        <v>33.83</v>
      </c>
      <c r="J139" s="121">
        <f t="shared" si="15"/>
        <v>33.83</v>
      </c>
      <c r="O139" s="119">
        <v>20</v>
      </c>
      <c r="P139" s="119" t="s">
        <v>126</v>
      </c>
      <c r="T139" s="123" t="s">
        <v>2</v>
      </c>
      <c r="U139" s="123" t="s">
        <v>2</v>
      </c>
      <c r="V139" s="123" t="s">
        <v>364</v>
      </c>
      <c r="Z139" s="119" t="s">
        <v>365</v>
      </c>
      <c r="AA139" s="119">
        <v>6199610101601</v>
      </c>
    </row>
    <row r="140" spans="1:27">
      <c r="D140" s="136" t="s">
        <v>384</v>
      </c>
      <c r="E140" s="137">
        <f>J140</f>
        <v>1728.8300000000002</v>
      </c>
      <c r="H140" s="137">
        <f>SUM(H128:H139)</f>
        <v>563.29000000000008</v>
      </c>
      <c r="I140" s="137">
        <f>SUM(I128:I139)</f>
        <v>1165.54</v>
      </c>
      <c r="J140" s="137">
        <f>SUM(J128:J139)</f>
        <v>1728.8300000000002</v>
      </c>
      <c r="L140" s="138">
        <f>SUM(L128:L139)</f>
        <v>0.69433933000000003</v>
      </c>
      <c r="N140" s="139">
        <f>SUM(N128:N139)</f>
        <v>0</v>
      </c>
      <c r="W140" s="124">
        <f>SUM(W128:W139)</f>
        <v>22.98</v>
      </c>
    </row>
    <row r="142" spans="1:27">
      <c r="B142" s="118" t="s">
        <v>385</v>
      </c>
    </row>
    <row r="143" spans="1:27">
      <c r="A143" s="116">
        <v>103</v>
      </c>
      <c r="B143" s="117" t="s">
        <v>386</v>
      </c>
      <c r="C143" s="118" t="s">
        <v>387</v>
      </c>
      <c r="D143" s="125" t="s">
        <v>388</v>
      </c>
      <c r="E143" s="120">
        <v>1967.0260000000001</v>
      </c>
      <c r="F143" s="119" t="s">
        <v>389</v>
      </c>
      <c r="G143" s="121">
        <v>1</v>
      </c>
      <c r="H143" s="121">
        <f>ROUND(E143*G143, 2)</f>
        <v>1967.03</v>
      </c>
      <c r="J143" s="121">
        <f>ROUND(E143*G143, 2)</f>
        <v>1967.03</v>
      </c>
      <c r="K143" s="122">
        <v>5.0000000000000002E-5</v>
      </c>
      <c r="L143" s="122">
        <f>E143*K143</f>
        <v>9.8351300000000003E-2</v>
      </c>
      <c r="M143" s="120">
        <v>1E-3</v>
      </c>
      <c r="N143" s="120">
        <f>E143*M143</f>
        <v>1.9670260000000002</v>
      </c>
      <c r="O143" s="119">
        <v>20</v>
      </c>
      <c r="P143" s="119" t="s">
        <v>126</v>
      </c>
      <c r="T143" s="123" t="s">
        <v>2</v>
      </c>
      <c r="U143" s="123" t="s">
        <v>2</v>
      </c>
      <c r="V143" s="123" t="s">
        <v>364</v>
      </c>
      <c r="W143" s="124">
        <v>74.747</v>
      </c>
      <c r="Z143" s="119" t="s">
        <v>390</v>
      </c>
      <c r="AA143" s="119">
        <v>502090700177</v>
      </c>
    </row>
    <row r="144" spans="1:27" ht="25.5">
      <c r="A144" s="116">
        <v>104</v>
      </c>
      <c r="B144" s="117" t="s">
        <v>386</v>
      </c>
      <c r="C144" s="118" t="s">
        <v>391</v>
      </c>
      <c r="D144" s="125" t="s">
        <v>392</v>
      </c>
      <c r="E144" s="120">
        <v>13.571999999999999</v>
      </c>
      <c r="F144" s="119" t="s">
        <v>383</v>
      </c>
      <c r="G144" s="121">
        <v>1.5</v>
      </c>
      <c r="H144" s="121">
        <f>ROUND(E144*G144, 2)</f>
        <v>20.36</v>
      </c>
      <c r="J144" s="121">
        <f>ROUND(E144*G144, 2)</f>
        <v>20.36</v>
      </c>
      <c r="O144" s="119">
        <v>20</v>
      </c>
      <c r="P144" s="119" t="s">
        <v>126</v>
      </c>
      <c r="T144" s="123" t="s">
        <v>2</v>
      </c>
      <c r="U144" s="123" t="s">
        <v>2</v>
      </c>
      <c r="V144" s="123" t="s">
        <v>364</v>
      </c>
      <c r="Z144" s="119" t="s">
        <v>390</v>
      </c>
      <c r="AA144" s="119">
        <v>6799670001603</v>
      </c>
    </row>
    <row r="145" spans="1:27">
      <c r="D145" s="136" t="s">
        <v>393</v>
      </c>
      <c r="E145" s="137">
        <f>J145</f>
        <v>1987.3899999999999</v>
      </c>
      <c r="H145" s="137">
        <f>SUM(H142:H144)</f>
        <v>1987.3899999999999</v>
      </c>
      <c r="I145" s="137">
        <f>SUM(I142:I144)</f>
        <v>0</v>
      </c>
      <c r="J145" s="137">
        <f>SUM(J142:J144)</f>
        <v>1987.3899999999999</v>
      </c>
      <c r="L145" s="138">
        <f>SUM(L142:L144)</f>
        <v>9.8351300000000003E-2</v>
      </c>
      <c r="N145" s="139">
        <f>SUM(N142:N144)</f>
        <v>1.9670260000000002</v>
      </c>
      <c r="W145" s="124">
        <f>SUM(W142:W144)</f>
        <v>74.747</v>
      </c>
    </row>
    <row r="147" spans="1:27">
      <c r="B147" s="118" t="s">
        <v>394</v>
      </c>
    </row>
    <row r="148" spans="1:27" ht="25.5">
      <c r="A148" s="116">
        <v>105</v>
      </c>
      <c r="B148" s="117" t="s">
        <v>395</v>
      </c>
      <c r="C148" s="118" t="s">
        <v>396</v>
      </c>
      <c r="D148" s="125" t="s">
        <v>397</v>
      </c>
      <c r="E148" s="120">
        <v>56.16</v>
      </c>
      <c r="F148" s="119" t="s">
        <v>131</v>
      </c>
      <c r="G148" s="121">
        <v>7.2</v>
      </c>
      <c r="H148" s="121">
        <f>ROUND(E148*G148, 2)</f>
        <v>404.35</v>
      </c>
      <c r="J148" s="121">
        <f>ROUND(E148*G148, 2)</f>
        <v>404.35</v>
      </c>
      <c r="K148" s="122">
        <v>4.0999999999999999E-4</v>
      </c>
      <c r="L148" s="122">
        <f>E148*K148</f>
        <v>2.3025599999999997E-2</v>
      </c>
      <c r="O148" s="119">
        <v>20</v>
      </c>
      <c r="P148" s="119" t="s">
        <v>126</v>
      </c>
      <c r="T148" s="123" t="s">
        <v>2</v>
      </c>
      <c r="U148" s="123" t="s">
        <v>2</v>
      </c>
      <c r="V148" s="123" t="s">
        <v>364</v>
      </c>
      <c r="W148" s="124">
        <v>15.893000000000001</v>
      </c>
      <c r="Z148" s="119" t="s">
        <v>398</v>
      </c>
      <c r="AA148" s="119">
        <v>8401080102011</v>
      </c>
    </row>
    <row r="149" spans="1:27">
      <c r="A149" s="116">
        <v>106</v>
      </c>
      <c r="B149" s="117" t="s">
        <v>395</v>
      </c>
      <c r="C149" s="118" t="s">
        <v>399</v>
      </c>
      <c r="D149" s="125" t="s">
        <v>400</v>
      </c>
      <c r="E149" s="120">
        <v>66.956999999999994</v>
      </c>
      <c r="F149" s="119" t="s">
        <v>131</v>
      </c>
      <c r="G149" s="121">
        <v>7.2</v>
      </c>
      <c r="H149" s="121">
        <f>ROUND(E149*G149, 2)</f>
        <v>482.09</v>
      </c>
      <c r="J149" s="121">
        <f>ROUND(E149*G149, 2)</f>
        <v>482.09</v>
      </c>
      <c r="K149" s="122">
        <v>5.1000000000000004E-4</v>
      </c>
      <c r="L149" s="122">
        <f>E149*K149</f>
        <v>3.4148070000000003E-2</v>
      </c>
      <c r="O149" s="119">
        <v>20</v>
      </c>
      <c r="P149" s="119" t="s">
        <v>126</v>
      </c>
      <c r="T149" s="123" t="s">
        <v>2</v>
      </c>
      <c r="U149" s="123" t="s">
        <v>2</v>
      </c>
      <c r="V149" s="123" t="s">
        <v>364</v>
      </c>
      <c r="W149" s="124">
        <v>23.904</v>
      </c>
      <c r="Z149" s="119" t="s">
        <v>398</v>
      </c>
      <c r="AA149" s="119">
        <v>8401080102012</v>
      </c>
    </row>
    <row r="150" spans="1:27">
      <c r="D150" s="136" t="s">
        <v>401</v>
      </c>
      <c r="E150" s="137">
        <f>J150</f>
        <v>886.44</v>
      </c>
      <c r="H150" s="137">
        <f>SUM(H147:H149)</f>
        <v>886.44</v>
      </c>
      <c r="I150" s="137">
        <f>SUM(I147:I149)</f>
        <v>0</v>
      </c>
      <c r="J150" s="137">
        <f>SUM(J147:J149)</f>
        <v>886.44</v>
      </c>
      <c r="L150" s="138">
        <f>SUM(L147:L149)</f>
        <v>5.7173669999999996E-2</v>
      </c>
      <c r="N150" s="139">
        <f>SUM(N147:N149)</f>
        <v>0</v>
      </c>
      <c r="W150" s="124">
        <f>SUM(W147:W149)</f>
        <v>39.796999999999997</v>
      </c>
    </row>
    <row r="152" spans="1:27">
      <c r="D152" s="136" t="s">
        <v>402</v>
      </c>
      <c r="E152" s="139">
        <f>J152</f>
        <v>4602.66</v>
      </c>
      <c r="H152" s="137">
        <f>+H140+H145+H150</f>
        <v>3437.12</v>
      </c>
      <c r="I152" s="137">
        <f>+I140+I145+I150</f>
        <v>1165.54</v>
      </c>
      <c r="J152" s="137">
        <f>+J140+J145+J150</f>
        <v>4602.66</v>
      </c>
      <c r="L152" s="138">
        <f>+L140+L145+L150</f>
        <v>0.84986430000000002</v>
      </c>
      <c r="N152" s="139">
        <f>+N140+N145+N150</f>
        <v>1.9670260000000002</v>
      </c>
      <c r="W152" s="124">
        <f>+W140+W145+W150</f>
        <v>137.524</v>
      </c>
    </row>
    <row r="154" spans="1:27">
      <c r="B154" s="135" t="s">
        <v>414</v>
      </c>
    </row>
    <row r="155" spans="1:27">
      <c r="B155" s="118" t="s">
        <v>403</v>
      </c>
    </row>
    <row r="156" spans="1:27">
      <c r="A156" s="116">
        <v>107</v>
      </c>
      <c r="B156" s="117" t="s">
        <v>404</v>
      </c>
      <c r="C156" s="118" t="s">
        <v>405</v>
      </c>
      <c r="D156" s="125" t="s">
        <v>406</v>
      </c>
      <c r="E156" s="120">
        <v>0</v>
      </c>
      <c r="F156" s="119" t="s">
        <v>407</v>
      </c>
      <c r="G156" s="121">
        <v>0</v>
      </c>
      <c r="H156" s="121">
        <f>ROUND(E156*G156, 2)</f>
        <v>0</v>
      </c>
      <c r="J156" s="121">
        <f>ROUND(E156*G156, 2)</f>
        <v>0</v>
      </c>
      <c r="O156" s="119">
        <v>20</v>
      </c>
      <c r="P156" s="119" t="s">
        <v>126</v>
      </c>
      <c r="T156" s="123" t="s">
        <v>2</v>
      </c>
      <c r="U156" s="123" t="s">
        <v>2</v>
      </c>
      <c r="V156" s="123" t="s">
        <v>408</v>
      </c>
      <c r="Z156" s="119" t="s">
        <v>288</v>
      </c>
      <c r="AA156" s="119" t="s">
        <v>126</v>
      </c>
    </row>
    <row r="157" spans="1:27">
      <c r="A157" s="116">
        <v>108</v>
      </c>
      <c r="B157" s="117" t="s">
        <v>404</v>
      </c>
      <c r="C157" s="118" t="s">
        <v>409</v>
      </c>
      <c r="D157" s="125" t="s">
        <v>406</v>
      </c>
      <c r="E157" s="120">
        <v>0</v>
      </c>
      <c r="F157" s="119" t="s">
        <v>407</v>
      </c>
      <c r="G157" s="121">
        <v>0</v>
      </c>
      <c r="H157" s="121">
        <f>ROUND(E157*G157, 2)</f>
        <v>0</v>
      </c>
      <c r="J157" s="121">
        <f>ROUND(E157*G157, 2)</f>
        <v>0</v>
      </c>
      <c r="O157" s="119">
        <v>20</v>
      </c>
      <c r="P157" s="119" t="s">
        <v>126</v>
      </c>
      <c r="T157" s="123" t="s">
        <v>2</v>
      </c>
      <c r="U157" s="123" t="s">
        <v>2</v>
      </c>
      <c r="V157" s="123" t="s">
        <v>408</v>
      </c>
      <c r="Z157" s="119" t="s">
        <v>288</v>
      </c>
      <c r="AA157" s="119" t="s">
        <v>126</v>
      </c>
    </row>
    <row r="158" spans="1:27">
      <c r="A158" s="116">
        <v>109</v>
      </c>
      <c r="B158" s="117" t="s">
        <v>404</v>
      </c>
      <c r="C158" s="118" t="s">
        <v>410</v>
      </c>
      <c r="D158" s="125" t="s">
        <v>406</v>
      </c>
      <c r="E158" s="120">
        <v>0</v>
      </c>
      <c r="F158" s="119" t="s">
        <v>407</v>
      </c>
      <c r="G158" s="121">
        <v>0</v>
      </c>
      <c r="H158" s="121">
        <f>ROUND(E158*G158, 2)</f>
        <v>0</v>
      </c>
      <c r="J158" s="121">
        <f>ROUND(E158*G158, 2)</f>
        <v>0</v>
      </c>
      <c r="O158" s="119">
        <v>20</v>
      </c>
      <c r="P158" s="119" t="s">
        <v>126</v>
      </c>
      <c r="T158" s="123" t="s">
        <v>2</v>
      </c>
      <c r="U158" s="123" t="s">
        <v>2</v>
      </c>
      <c r="V158" s="123" t="s">
        <v>408</v>
      </c>
      <c r="Z158" s="119" t="s">
        <v>288</v>
      </c>
      <c r="AA158" s="119" t="s">
        <v>126</v>
      </c>
    </row>
    <row r="159" spans="1:27">
      <c r="D159" s="136" t="s">
        <v>411</v>
      </c>
      <c r="E159" s="137">
        <f>J159</f>
        <v>0</v>
      </c>
      <c r="H159" s="137">
        <f>SUM(H154:H158)</f>
        <v>0</v>
      </c>
      <c r="I159" s="137">
        <f>SUM(I154:I158)</f>
        <v>0</v>
      </c>
      <c r="J159" s="137">
        <f>SUM(J154:J158)</f>
        <v>0</v>
      </c>
      <c r="L159" s="138">
        <f>SUM(L154:L158)</f>
        <v>0</v>
      </c>
      <c r="N159" s="139">
        <f>SUM(N154:N158)</f>
        <v>0</v>
      </c>
      <c r="W159" s="124">
        <f>SUM(W154:W158)</f>
        <v>0</v>
      </c>
    </row>
    <row r="161" spans="4:23">
      <c r="D161" s="136" t="s">
        <v>411</v>
      </c>
      <c r="E161" s="137">
        <f>J161</f>
        <v>0</v>
      </c>
      <c r="H161" s="137">
        <f>+H159</f>
        <v>0</v>
      </c>
      <c r="I161" s="137">
        <f>+I159</f>
        <v>0</v>
      </c>
      <c r="J161" s="137">
        <f>+J159</f>
        <v>0</v>
      </c>
      <c r="L161" s="138">
        <f>+L159</f>
        <v>0</v>
      </c>
      <c r="N161" s="139">
        <f>+N159</f>
        <v>0</v>
      </c>
      <c r="W161" s="124">
        <f>+W159</f>
        <v>0</v>
      </c>
    </row>
    <row r="163" spans="4:23">
      <c r="D163" s="140" t="s">
        <v>412</v>
      </c>
      <c r="E163" s="137">
        <f>J163</f>
        <v>114118.44</v>
      </c>
      <c r="H163" s="137">
        <f>+H126+H152+H161</f>
        <v>71738.659999999989</v>
      </c>
      <c r="I163" s="137">
        <f>+I126+I152+I161</f>
        <v>42379.780000000006</v>
      </c>
      <c r="J163" s="137">
        <f>+J126+J152+J161</f>
        <v>114118.44</v>
      </c>
      <c r="L163" s="138">
        <f>+L126+L152+L161</f>
        <v>741.16384668000001</v>
      </c>
      <c r="N163" s="139">
        <f>+N126+N152+N161</f>
        <v>157.740419</v>
      </c>
      <c r="W163" s="124">
        <f>+W126+W152+W161</f>
        <v>3036.5920000000001</v>
      </c>
    </row>
    <row r="165" spans="4:23">
      <c r="D165" s="125" t="s">
        <v>2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Acer5620</dc:creator>
  <cp:lastModifiedBy>Admin</cp:lastModifiedBy>
  <cp:lastPrinted>2009-04-24T07:21:38Z</cp:lastPrinted>
  <dcterms:created xsi:type="dcterms:W3CDTF">1999-04-06T07:39:42Z</dcterms:created>
  <dcterms:modified xsi:type="dcterms:W3CDTF">2020-08-04T09:26:09Z</dcterms:modified>
</cp:coreProperties>
</file>